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drawings/drawing4.xml" ContentType="application/vnd.openxmlformats-officedocument.drawing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drawings/drawing5.xml" ContentType="application/vnd.openxmlformats-officedocument.drawing+xml"/>
  <Override PartName="/xl/ctrlProps/ctrlProp277.xml" ContentType="application/vnd.ms-excel.controlproperties+xml"/>
  <Override PartName="/xl/drawings/drawing6.xml" ContentType="application/vnd.openxmlformats-officedocument.drawing+xml"/>
  <Override PartName="/xl/ctrlProps/ctrlProp278.xml" ContentType="application/vnd.ms-excel.controlproperties+xml"/>
  <Override PartName="/xl/drawings/drawing7.xml" ContentType="application/vnd.openxmlformats-officedocument.drawing+xml"/>
  <Override PartName="/xl/ctrlProps/ctrlProp279.xml" ContentType="application/vnd.ms-excel.controlproperties+xml"/>
  <Override PartName="/xl/drawings/drawing8.xml" ContentType="application/vnd.openxmlformats-officedocument.drawing+xml"/>
  <Override PartName="/xl/ctrlProps/ctrlProp280.xml" ContentType="application/vnd.ms-excel.controlproperties+xml"/>
  <Override PartName="/xl/drawings/drawing9.xml" ContentType="application/vnd.openxmlformats-officedocument.drawing+xml"/>
  <Override PartName="/xl/ctrlProps/ctrlProp281.xml" ContentType="application/vnd.ms-excel.controlproperties+xml"/>
  <Override PartName="/xl/drawings/drawing10.xml" ContentType="application/vnd.openxmlformats-officedocument.drawing+xml"/>
  <Override PartName="/xl/ctrlProps/ctrlProp2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b5399\Documents\"/>
    </mc:Choice>
  </mc:AlternateContent>
  <workbookProtection workbookAlgorithmName="SHA-512" workbookHashValue="qX6MBWz9YYo3BVoK5gp2UXLgLN/WvKZQkdqtfhK4pdUhxTACkyqUG5bkLZLU9ehFeltPkQBfe22CuFfFYHCK4Q==" workbookSaltValue="rusqnIDIPpYg8qr2Ngx/jQ==" workbookSpinCount="100000" lockStructure="1"/>
  <bookViews>
    <workbookView xWindow="0" yWindow="0" windowWidth="28800" windowHeight="11700"/>
  </bookViews>
  <sheets>
    <sheet name="Input Project Information" sheetId="13" r:id="rId1"/>
    <sheet name="PRINT Summary Budget" sheetId="22" r:id="rId2"/>
    <sheet name="Input Personnel" sheetId="4" r:id="rId3"/>
    <sheet name="Input GRA" sheetId="15" r:id="rId4"/>
    <sheet name="Input Material and Supply" sheetId="16" r:id="rId5"/>
    <sheet name="Input Equipment" sheetId="17" r:id="rId6"/>
    <sheet name="Input Travel" sheetId="18" r:id="rId7"/>
    <sheet name="Input Other Direct" sheetId="21" r:id="rId8"/>
    <sheet name="Input Subrecipients" sheetId="20" r:id="rId9"/>
    <sheet name="Input Participant Support" sheetId="19" r:id="rId10"/>
    <sheet name="IDC Rates" sheetId="2" r:id="rId11"/>
    <sheet name="Other Rates" sheetId="3" r:id="rId12"/>
  </sheets>
  <externalReferences>
    <externalReference r:id="rId13"/>
  </externalReferences>
  <definedNames>
    <definedName name="Categories" localSheetId="2">'[1]Fringe Rates'!$A$4:$A$19</definedName>
    <definedName name="Fringe_Rates">'Other Rates'!$G$5:$J$20</definedName>
    <definedName name="IDC_RATES">'IDC Rates'!$A$6:$C$16</definedName>
    <definedName name="_xlnm.Print_Titles" localSheetId="1">'PRINT Summary Budget'!$1:$2</definedName>
    <definedName name="PROJECT_INFORMATION">'Input Project Information'!$H$7</definedName>
    <definedName name="Rates" localSheetId="2">'[1]Fringe Rates'!$B$4:$B$19</definedName>
    <definedName name="STIPEND_RATES">'Other Rates'!$F$29:$H$34</definedName>
    <definedName name="Summary_Budget">'PRINT Summary Budget'!$J$1:$P$41</definedName>
    <definedName name="Term_of_Attendance">'Input GRA'!$AB$1018:$AB$1019</definedName>
    <definedName name="TUITION_RATES">'Other Rates'!$F$23:$H$26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4" l="1"/>
  <c r="B28" i="20" l="1"/>
  <c r="C28" i="20" l="1"/>
  <c r="D247" i="22"/>
  <c r="B247" i="22"/>
  <c r="D143" i="22"/>
  <c r="B143" i="22"/>
  <c r="D91" i="22"/>
  <c r="B91" i="22"/>
  <c r="D39" i="22"/>
  <c r="B39" i="22"/>
  <c r="L67" i="22"/>
  <c r="L66" i="22"/>
  <c r="L65" i="22"/>
  <c r="L64" i="22"/>
  <c r="D28" i="20" l="1"/>
  <c r="E28" i="20" l="1"/>
  <c r="F28" i="20" s="1"/>
  <c r="H11" i="15"/>
  <c r="A32" i="15"/>
  <c r="A30" i="15"/>
  <c r="A28" i="15"/>
  <c r="A26" i="15"/>
  <c r="A24" i="15"/>
  <c r="A22" i="15"/>
  <c r="A20" i="15"/>
  <c r="A18" i="15"/>
  <c r="A16" i="15"/>
  <c r="A14" i="15"/>
  <c r="A12" i="15"/>
  <c r="H17" i="15"/>
  <c r="G2" i="22" l="1"/>
  <c r="L60" i="22" s="1"/>
  <c r="B2" i="22"/>
  <c r="D44" i="22" l="1"/>
  <c r="O2" i="22"/>
  <c r="M2" i="22"/>
  <c r="K2" i="22"/>
  <c r="K1" i="22"/>
  <c r="K18" i="22"/>
  <c r="K17" i="22"/>
  <c r="K16" i="22"/>
  <c r="K9" i="22"/>
  <c r="K8" i="22"/>
  <c r="K7" i="22"/>
  <c r="D257" i="22"/>
  <c r="D252" i="22"/>
  <c r="B226" i="22"/>
  <c r="B225" i="22"/>
  <c r="B224" i="22"/>
  <c r="B217" i="22"/>
  <c r="B216" i="22"/>
  <c r="B215" i="22"/>
  <c r="D205" i="22"/>
  <c r="D200" i="22"/>
  <c r="F191" i="22"/>
  <c r="B174" i="22"/>
  <c r="B173" i="22"/>
  <c r="B172" i="22"/>
  <c r="B165" i="22"/>
  <c r="B164" i="22"/>
  <c r="B163" i="22"/>
  <c r="D30" i="4"/>
  <c r="D51" i="4" s="1"/>
  <c r="D153" i="22"/>
  <c r="D148" i="22"/>
  <c r="B122" i="22"/>
  <c r="B121" i="22"/>
  <c r="B120" i="22"/>
  <c r="B113" i="22"/>
  <c r="B112" i="22"/>
  <c r="B111" i="22"/>
  <c r="D101" i="22"/>
  <c r="D49" i="22"/>
  <c r="B70" i="22"/>
  <c r="B69" i="22"/>
  <c r="B68" i="22"/>
  <c r="B61" i="22"/>
  <c r="B60" i="22"/>
  <c r="B59" i="22"/>
  <c r="B9" i="22"/>
  <c r="B8" i="22"/>
  <c r="B7" i="22"/>
  <c r="B17" i="22"/>
  <c r="B16" i="22"/>
  <c r="B18" i="22"/>
  <c r="F34" i="20"/>
  <c r="E34" i="20"/>
  <c r="D34" i="20"/>
  <c r="C34" i="20"/>
  <c r="B34" i="20"/>
  <c r="B35" i="20" s="1"/>
  <c r="F27" i="20"/>
  <c r="E27" i="20"/>
  <c r="D27" i="20"/>
  <c r="C27" i="20"/>
  <c r="B27" i="20"/>
  <c r="F20" i="20"/>
  <c r="E20" i="20"/>
  <c r="D20" i="20"/>
  <c r="C20" i="20"/>
  <c r="B20" i="20"/>
  <c r="B21" i="20" s="1"/>
  <c r="M19" i="21"/>
  <c r="K19" i="21"/>
  <c r="I19" i="21"/>
  <c r="G19" i="21"/>
  <c r="E19" i="21"/>
  <c r="M18" i="21"/>
  <c r="K18" i="21"/>
  <c r="I18" i="21"/>
  <c r="G18" i="21"/>
  <c r="E18" i="21"/>
  <c r="M17" i="21"/>
  <c r="K17" i="21"/>
  <c r="I17" i="21"/>
  <c r="G17" i="21"/>
  <c r="E17" i="21"/>
  <c r="M16" i="21"/>
  <c r="K16" i="21"/>
  <c r="I16" i="21"/>
  <c r="G16" i="21"/>
  <c r="E16" i="21"/>
  <c r="M15" i="21"/>
  <c r="K15" i="21"/>
  <c r="I15" i="21"/>
  <c r="G15" i="21"/>
  <c r="E15" i="21"/>
  <c r="M14" i="21"/>
  <c r="K14" i="21"/>
  <c r="I14" i="21"/>
  <c r="G14" i="21"/>
  <c r="E14" i="21"/>
  <c r="M13" i="21"/>
  <c r="K13" i="21"/>
  <c r="I13" i="21"/>
  <c r="G13" i="21"/>
  <c r="E13" i="21"/>
  <c r="M12" i="21"/>
  <c r="K12" i="21"/>
  <c r="I12" i="21"/>
  <c r="G12" i="21"/>
  <c r="E12" i="21"/>
  <c r="M11" i="21"/>
  <c r="K11" i="21"/>
  <c r="I11" i="21"/>
  <c r="G11" i="21"/>
  <c r="E11" i="21"/>
  <c r="M10" i="21"/>
  <c r="K10" i="21"/>
  <c r="I10" i="21"/>
  <c r="G10" i="21"/>
  <c r="E10" i="21"/>
  <c r="M9" i="21"/>
  <c r="K9" i="21"/>
  <c r="I9" i="21"/>
  <c r="G9" i="21"/>
  <c r="E9" i="21"/>
  <c r="M8" i="21"/>
  <c r="K8" i="21"/>
  <c r="I8" i="21"/>
  <c r="G8" i="21"/>
  <c r="E8" i="21"/>
  <c r="F13" i="20"/>
  <c r="E13" i="20"/>
  <c r="D13" i="20"/>
  <c r="C13" i="20"/>
  <c r="B13" i="20"/>
  <c r="B14" i="20" s="1"/>
  <c r="R19" i="19"/>
  <c r="O19" i="19"/>
  <c r="L19" i="19"/>
  <c r="I19" i="19"/>
  <c r="F19" i="19"/>
  <c r="R18" i="19"/>
  <c r="O18" i="19"/>
  <c r="L18" i="19"/>
  <c r="I18" i="19"/>
  <c r="F18" i="19"/>
  <c r="R17" i="19"/>
  <c r="O17" i="19"/>
  <c r="L17" i="19"/>
  <c r="I17" i="19"/>
  <c r="F17" i="19"/>
  <c r="R16" i="19"/>
  <c r="O16" i="19"/>
  <c r="L16" i="19"/>
  <c r="I16" i="19"/>
  <c r="F16" i="19"/>
  <c r="R15" i="19"/>
  <c r="O15" i="19"/>
  <c r="L15" i="19"/>
  <c r="I15" i="19"/>
  <c r="F15" i="19"/>
  <c r="R14" i="19"/>
  <c r="O14" i="19"/>
  <c r="L14" i="19"/>
  <c r="I14" i="19"/>
  <c r="F14" i="19"/>
  <c r="R13" i="19"/>
  <c r="O13" i="19"/>
  <c r="L13" i="19"/>
  <c r="I13" i="19"/>
  <c r="F13" i="19"/>
  <c r="B12" i="19"/>
  <c r="I12" i="19" s="1"/>
  <c r="R11" i="19"/>
  <c r="O11" i="19"/>
  <c r="L11" i="19"/>
  <c r="I11" i="19"/>
  <c r="F11" i="19"/>
  <c r="R10" i="19"/>
  <c r="O10" i="19"/>
  <c r="L10" i="19"/>
  <c r="I10" i="19"/>
  <c r="F10" i="19"/>
  <c r="R9" i="19"/>
  <c r="O9" i="19"/>
  <c r="L9" i="19"/>
  <c r="I9" i="19"/>
  <c r="F9" i="19"/>
  <c r="R8" i="19"/>
  <c r="O8" i="19"/>
  <c r="L8" i="19"/>
  <c r="I8" i="19"/>
  <c r="F8" i="19"/>
  <c r="R11" i="18"/>
  <c r="O11" i="18"/>
  <c r="L11" i="18"/>
  <c r="I11" i="18"/>
  <c r="F11" i="18"/>
  <c r="R19" i="18"/>
  <c r="O19" i="18"/>
  <c r="L19" i="18"/>
  <c r="I19" i="18"/>
  <c r="F19" i="18"/>
  <c r="R18" i="18"/>
  <c r="O18" i="18"/>
  <c r="L18" i="18"/>
  <c r="I18" i="18"/>
  <c r="F18" i="18"/>
  <c r="R17" i="18"/>
  <c r="O17" i="18"/>
  <c r="L17" i="18"/>
  <c r="I17" i="18"/>
  <c r="F17" i="18"/>
  <c r="R16" i="18"/>
  <c r="O16" i="18"/>
  <c r="L16" i="18"/>
  <c r="I16" i="18"/>
  <c r="F16" i="18"/>
  <c r="R15" i="18"/>
  <c r="O15" i="18"/>
  <c r="L15" i="18"/>
  <c r="I15" i="18"/>
  <c r="F15" i="18"/>
  <c r="R14" i="18"/>
  <c r="O14" i="18"/>
  <c r="L14" i="18"/>
  <c r="I14" i="18"/>
  <c r="F14" i="18"/>
  <c r="R13" i="18"/>
  <c r="O13" i="18"/>
  <c r="L13" i="18"/>
  <c r="I13" i="18"/>
  <c r="F13" i="18"/>
  <c r="R10" i="18"/>
  <c r="O10" i="18"/>
  <c r="L10" i="18"/>
  <c r="I10" i="18"/>
  <c r="F10" i="18"/>
  <c r="R9" i="18"/>
  <c r="O9" i="18"/>
  <c r="L9" i="18"/>
  <c r="I9" i="18"/>
  <c r="F9" i="18"/>
  <c r="R8" i="18"/>
  <c r="O8" i="18"/>
  <c r="L8" i="18"/>
  <c r="I8" i="18"/>
  <c r="B12" i="18"/>
  <c r="L12" i="18" s="1"/>
  <c r="F8" i="18"/>
  <c r="M19" i="17"/>
  <c r="K19" i="17"/>
  <c r="I19" i="17"/>
  <c r="G19" i="17"/>
  <c r="E19" i="17"/>
  <c r="M18" i="17"/>
  <c r="K18" i="17"/>
  <c r="I18" i="17"/>
  <c r="G18" i="17"/>
  <c r="E18" i="17"/>
  <c r="M17" i="17"/>
  <c r="K17" i="17"/>
  <c r="I17" i="17"/>
  <c r="G17" i="17"/>
  <c r="E17" i="17"/>
  <c r="M16" i="17"/>
  <c r="K16" i="17"/>
  <c r="I16" i="17"/>
  <c r="G16" i="17"/>
  <c r="E16" i="17"/>
  <c r="M15" i="17"/>
  <c r="K15" i="17"/>
  <c r="I15" i="17"/>
  <c r="G15" i="17"/>
  <c r="E15" i="17"/>
  <c r="M14" i="17"/>
  <c r="K14" i="17"/>
  <c r="I14" i="17"/>
  <c r="G14" i="17"/>
  <c r="E14" i="17"/>
  <c r="M13" i="17"/>
  <c r="K13" i="17"/>
  <c r="I13" i="17"/>
  <c r="G13" i="17"/>
  <c r="E13" i="17"/>
  <c r="M12" i="17"/>
  <c r="K12" i="17"/>
  <c r="I12" i="17"/>
  <c r="G12" i="17"/>
  <c r="E12" i="17"/>
  <c r="M11" i="17"/>
  <c r="K11" i="17"/>
  <c r="I11" i="17"/>
  <c r="G11" i="17"/>
  <c r="E11" i="17"/>
  <c r="M10" i="17"/>
  <c r="K10" i="17"/>
  <c r="I10" i="17"/>
  <c r="G10" i="17"/>
  <c r="E10" i="17"/>
  <c r="M9" i="17"/>
  <c r="K9" i="17"/>
  <c r="I9" i="17"/>
  <c r="G9" i="17"/>
  <c r="E9" i="17"/>
  <c r="M8" i="17"/>
  <c r="K8" i="17"/>
  <c r="I8" i="17"/>
  <c r="G8" i="17"/>
  <c r="E8" i="17"/>
  <c r="L19" i="16"/>
  <c r="L18" i="16"/>
  <c r="L17" i="16"/>
  <c r="L16" i="16"/>
  <c r="L15" i="16"/>
  <c r="L14" i="16"/>
  <c r="L13" i="16"/>
  <c r="L12" i="16"/>
  <c r="L11" i="16"/>
  <c r="L10" i="16"/>
  <c r="L9" i="16"/>
  <c r="J19" i="16"/>
  <c r="J18" i="16"/>
  <c r="J17" i="16"/>
  <c r="J16" i="16"/>
  <c r="J15" i="16"/>
  <c r="J14" i="16"/>
  <c r="J13" i="16"/>
  <c r="J12" i="16"/>
  <c r="J11" i="16"/>
  <c r="J10" i="16"/>
  <c r="J9" i="16"/>
  <c r="H19" i="16"/>
  <c r="H18" i="16"/>
  <c r="H17" i="16"/>
  <c r="H16" i="16"/>
  <c r="H15" i="16"/>
  <c r="H14" i="16"/>
  <c r="H13" i="16"/>
  <c r="H12" i="16"/>
  <c r="H11" i="16"/>
  <c r="H10" i="16"/>
  <c r="H9" i="16"/>
  <c r="F19" i="16"/>
  <c r="F18" i="16"/>
  <c r="F17" i="16"/>
  <c r="F16" i="16"/>
  <c r="F15" i="16"/>
  <c r="F14" i="16"/>
  <c r="F13" i="16"/>
  <c r="F12" i="16"/>
  <c r="F11" i="16"/>
  <c r="F10" i="16"/>
  <c r="F9" i="16"/>
  <c r="D19" i="16"/>
  <c r="D18" i="16"/>
  <c r="D17" i="16"/>
  <c r="D16" i="16"/>
  <c r="D15" i="16"/>
  <c r="D14" i="16"/>
  <c r="D13" i="16"/>
  <c r="D12" i="16"/>
  <c r="D11" i="16"/>
  <c r="D10" i="16"/>
  <c r="D9" i="16"/>
  <c r="L8" i="16"/>
  <c r="J8" i="16"/>
  <c r="H8" i="16"/>
  <c r="F8" i="16"/>
  <c r="D8" i="16"/>
  <c r="K5" i="15"/>
  <c r="H5" i="15"/>
  <c r="H29" i="15"/>
  <c r="H27" i="15"/>
  <c r="H25" i="15"/>
  <c r="H23" i="15"/>
  <c r="H21" i="15"/>
  <c r="H19" i="15"/>
  <c r="H15" i="15"/>
  <c r="H13" i="15"/>
  <c r="H9" i="15"/>
  <c r="H31" i="15"/>
  <c r="D14" i="20" l="1"/>
  <c r="C14" i="20"/>
  <c r="C21" i="20"/>
  <c r="D21" i="20" s="1"/>
  <c r="E21" i="20" s="1"/>
  <c r="F21" i="20" s="1"/>
  <c r="C35" i="20"/>
  <c r="D35" i="20" s="1"/>
  <c r="E35" i="20" s="1"/>
  <c r="F35" i="20" s="1"/>
  <c r="J14" i="20"/>
  <c r="L12" i="19"/>
  <c r="L21" i="19" s="1"/>
  <c r="F139" i="22" s="1"/>
  <c r="F189" i="22"/>
  <c r="F241" i="22"/>
  <c r="J28" i="20"/>
  <c r="F137" i="22"/>
  <c r="N9" i="21"/>
  <c r="N17" i="21"/>
  <c r="N10" i="17"/>
  <c r="N18" i="17"/>
  <c r="M18" i="16"/>
  <c r="M11" i="16"/>
  <c r="N16" i="17"/>
  <c r="K21" i="21"/>
  <c r="F187" i="22" s="1"/>
  <c r="N15" i="21"/>
  <c r="F33" i="22"/>
  <c r="M19" i="16"/>
  <c r="N13" i="17"/>
  <c r="F12" i="19"/>
  <c r="F21" i="19" s="1"/>
  <c r="M21" i="21"/>
  <c r="N12" i="21"/>
  <c r="N19" i="17"/>
  <c r="O12" i="19"/>
  <c r="O21" i="19" s="1"/>
  <c r="F35" i="22" s="1"/>
  <c r="N14" i="21"/>
  <c r="N12" i="17"/>
  <c r="R12" i="19"/>
  <c r="R21" i="19" s="1"/>
  <c r="F243" i="22" s="1"/>
  <c r="N11" i="21"/>
  <c r="N19" i="21"/>
  <c r="L21" i="16"/>
  <c r="F233" i="22" s="1"/>
  <c r="N17" i="17"/>
  <c r="S13" i="19"/>
  <c r="N8" i="21"/>
  <c r="N16" i="21"/>
  <c r="J35" i="20"/>
  <c r="N14" i="17"/>
  <c r="G21" i="21"/>
  <c r="F83" i="22" s="1"/>
  <c r="N13" i="21"/>
  <c r="N15" i="17"/>
  <c r="I21" i="21"/>
  <c r="F135" i="22" s="1"/>
  <c r="N10" i="21"/>
  <c r="N18" i="21"/>
  <c r="F85" i="22"/>
  <c r="N11" i="17"/>
  <c r="M10" i="16"/>
  <c r="D50" i="4"/>
  <c r="D72" i="4"/>
  <c r="J21" i="20"/>
  <c r="E21" i="21"/>
  <c r="F31" i="22" s="1"/>
  <c r="S9" i="19"/>
  <c r="S17" i="19"/>
  <c r="S16" i="19"/>
  <c r="S14" i="19"/>
  <c r="S11" i="19"/>
  <c r="I21" i="19"/>
  <c r="F87" i="22" s="1"/>
  <c r="S19" i="19"/>
  <c r="S10" i="19"/>
  <c r="S15" i="19"/>
  <c r="S18" i="19"/>
  <c r="S8" i="19"/>
  <c r="R12" i="18"/>
  <c r="F12" i="18"/>
  <c r="F21" i="18" s="1"/>
  <c r="F29" i="22" s="1"/>
  <c r="O12" i="18"/>
  <c r="I12" i="18"/>
  <c r="I21" i="18" s="1"/>
  <c r="F81" i="22" s="1"/>
  <c r="L21" i="18"/>
  <c r="F133" i="22" s="1"/>
  <c r="S9" i="18"/>
  <c r="S10" i="18"/>
  <c r="S19" i="18"/>
  <c r="S13" i="18"/>
  <c r="S15" i="18"/>
  <c r="S17" i="18"/>
  <c r="S16" i="18"/>
  <c r="S18" i="18"/>
  <c r="S14" i="18"/>
  <c r="S8" i="18"/>
  <c r="N9" i="17"/>
  <c r="E21" i="17"/>
  <c r="F27" i="22" s="1"/>
  <c r="G21" i="17"/>
  <c r="F79" i="22" s="1"/>
  <c r="I21" i="17"/>
  <c r="F131" i="22" s="1"/>
  <c r="K21" i="17"/>
  <c r="F183" i="22" s="1"/>
  <c r="M12" i="16"/>
  <c r="M13" i="16"/>
  <c r="M9" i="16"/>
  <c r="M17" i="16"/>
  <c r="M14" i="16"/>
  <c r="M15" i="16"/>
  <c r="M16" i="16"/>
  <c r="D21" i="16"/>
  <c r="J21" i="16"/>
  <c r="F181" i="22" s="1"/>
  <c r="F21" i="16"/>
  <c r="H21" i="16"/>
  <c r="F129" i="22" s="1"/>
  <c r="M8" i="16"/>
  <c r="K9" i="15"/>
  <c r="M10" i="15" s="1"/>
  <c r="K31" i="15"/>
  <c r="I31" i="15" s="1"/>
  <c r="K29" i="15"/>
  <c r="K27" i="15"/>
  <c r="I27" i="15" s="1"/>
  <c r="K25" i="15"/>
  <c r="K23" i="15"/>
  <c r="K21" i="15"/>
  <c r="K19" i="15"/>
  <c r="K17" i="15"/>
  <c r="I17" i="15" s="1"/>
  <c r="K15" i="15"/>
  <c r="K13" i="15"/>
  <c r="K11" i="15"/>
  <c r="I11" i="15" s="1"/>
  <c r="E14" i="20" l="1"/>
  <c r="F14" i="20" s="1"/>
  <c r="N7" i="20"/>
  <c r="F239" i="22"/>
  <c r="S12" i="19"/>
  <c r="D23" i="19" s="1"/>
  <c r="O35" i="22"/>
  <c r="O33" i="22"/>
  <c r="C23" i="21"/>
  <c r="N10" i="15"/>
  <c r="I9" i="15"/>
  <c r="P10" i="15"/>
  <c r="O10" i="15"/>
  <c r="O31" i="22"/>
  <c r="L10" i="15"/>
  <c r="D93" i="4"/>
  <c r="F25" i="22"/>
  <c r="F77" i="22"/>
  <c r="D71" i="4"/>
  <c r="D92" i="4" s="1"/>
  <c r="L28" i="15"/>
  <c r="P28" i="15"/>
  <c r="O28" i="15"/>
  <c r="N28" i="15"/>
  <c r="M28" i="15"/>
  <c r="I25" i="15"/>
  <c r="O26" i="15"/>
  <c r="L26" i="15"/>
  <c r="N26" i="15"/>
  <c r="P26" i="15"/>
  <c r="M26" i="15"/>
  <c r="I23" i="15"/>
  <c r="O24" i="15"/>
  <c r="M24" i="15"/>
  <c r="N24" i="15"/>
  <c r="P24" i="15"/>
  <c r="L24" i="15"/>
  <c r="I21" i="15"/>
  <c r="P22" i="15"/>
  <c r="L22" i="15"/>
  <c r="O22" i="15"/>
  <c r="N22" i="15"/>
  <c r="M22" i="15"/>
  <c r="I19" i="15"/>
  <c r="N20" i="15"/>
  <c r="M20" i="15"/>
  <c r="L20" i="15"/>
  <c r="P20" i="15"/>
  <c r="O20" i="15"/>
  <c r="O18" i="15"/>
  <c r="N18" i="15"/>
  <c r="M18" i="15"/>
  <c r="L18" i="15"/>
  <c r="P18" i="15"/>
  <c r="I15" i="15"/>
  <c r="N16" i="15"/>
  <c r="D122" i="22" s="1"/>
  <c r="M16" i="15"/>
  <c r="D70" i="22" s="1"/>
  <c r="L16" i="15"/>
  <c r="D18" i="22" s="1"/>
  <c r="O16" i="15"/>
  <c r="D174" i="22" s="1"/>
  <c r="P16" i="15"/>
  <c r="D226" i="22" s="1"/>
  <c r="I13" i="15"/>
  <c r="M14" i="15"/>
  <c r="D69" i="22" s="1"/>
  <c r="L14" i="15"/>
  <c r="D17" i="22" s="1"/>
  <c r="P14" i="15"/>
  <c r="D225" i="22" s="1"/>
  <c r="O14" i="15"/>
  <c r="D173" i="22" s="1"/>
  <c r="N14" i="15"/>
  <c r="D121" i="22" s="1"/>
  <c r="P12" i="15"/>
  <c r="O12" i="15"/>
  <c r="N12" i="15"/>
  <c r="M12" i="15"/>
  <c r="L12" i="15"/>
  <c r="N32" i="15"/>
  <c r="M32" i="15"/>
  <c r="O32" i="15"/>
  <c r="L32" i="15"/>
  <c r="P32" i="15"/>
  <c r="I29" i="15"/>
  <c r="M30" i="15"/>
  <c r="L30" i="15"/>
  <c r="P30" i="15"/>
  <c r="N30" i="15"/>
  <c r="O30" i="15"/>
  <c r="M35" i="20"/>
  <c r="M28" i="20"/>
  <c r="R21" i="18"/>
  <c r="F237" i="22" s="1"/>
  <c r="S11" i="18"/>
  <c r="O21" i="18"/>
  <c r="F185" i="22" s="1"/>
  <c r="S12" i="18"/>
  <c r="N8" i="17"/>
  <c r="C23" i="17" s="1"/>
  <c r="M21" i="17"/>
  <c r="F235" i="22" s="1"/>
  <c r="O27" i="22" s="1"/>
  <c r="C23" i="16"/>
  <c r="N23" i="15"/>
  <c r="M23" i="15"/>
  <c r="P23" i="15"/>
  <c r="O23" i="15"/>
  <c r="N21" i="15"/>
  <c r="M21" i="15"/>
  <c r="O21" i="15"/>
  <c r="P21" i="15"/>
  <c r="M27" i="15"/>
  <c r="N27" i="15"/>
  <c r="P27" i="15"/>
  <c r="O27" i="15"/>
  <c r="P31" i="15"/>
  <c r="O31" i="15"/>
  <c r="M31" i="15"/>
  <c r="N31" i="15"/>
  <c r="O19" i="15"/>
  <c r="M19" i="15"/>
  <c r="N19" i="15"/>
  <c r="P19" i="15"/>
  <c r="M25" i="15"/>
  <c r="O25" i="15"/>
  <c r="P25" i="15"/>
  <c r="N25" i="15"/>
  <c r="O13" i="15"/>
  <c r="E173" i="22" s="1"/>
  <c r="N13" i="15"/>
  <c r="E121" i="22" s="1"/>
  <c r="M13" i="15"/>
  <c r="E69" i="22" s="1"/>
  <c r="P13" i="15"/>
  <c r="E225" i="22" s="1"/>
  <c r="P29" i="15"/>
  <c r="O29" i="15"/>
  <c r="N29" i="15"/>
  <c r="M29" i="15"/>
  <c r="P15" i="15"/>
  <c r="E226" i="22" s="1"/>
  <c r="O15" i="15"/>
  <c r="E174" i="22" s="1"/>
  <c r="M15" i="15"/>
  <c r="E70" i="22" s="1"/>
  <c r="N15" i="15"/>
  <c r="E122" i="22" s="1"/>
  <c r="O17" i="15"/>
  <c r="N17" i="15"/>
  <c r="M17" i="15"/>
  <c r="P17" i="15"/>
  <c r="N11" i="15"/>
  <c r="O11" i="15"/>
  <c r="P11" i="15"/>
  <c r="M11" i="15"/>
  <c r="O9" i="15"/>
  <c r="M9" i="15"/>
  <c r="P9" i="15"/>
  <c r="N9" i="15"/>
  <c r="L27" i="15"/>
  <c r="L17" i="15"/>
  <c r="L31" i="15"/>
  <c r="L19" i="15"/>
  <c r="L21" i="15"/>
  <c r="L9" i="15"/>
  <c r="L29" i="15"/>
  <c r="L15" i="15"/>
  <c r="E18" i="22" s="1"/>
  <c r="L23" i="15"/>
  <c r="L11" i="15"/>
  <c r="L13" i="15"/>
  <c r="E17" i="22" s="1"/>
  <c r="L25" i="15"/>
  <c r="L11" i="13"/>
  <c r="C13" i="2"/>
  <c r="D96" i="22" s="1"/>
  <c r="D40" i="4"/>
  <c r="D61" i="4" s="1"/>
  <c r="D82" i="4" s="1"/>
  <c r="D103" i="4" s="1"/>
  <c r="D39" i="4"/>
  <c r="D60" i="4" s="1"/>
  <c r="D81" i="4" s="1"/>
  <c r="D102" i="4" s="1"/>
  <c r="D38" i="4"/>
  <c r="D59" i="4" s="1"/>
  <c r="D80" i="4" s="1"/>
  <c r="D101" i="4" s="1"/>
  <c r="D37" i="4"/>
  <c r="D58" i="4" s="1"/>
  <c r="D79" i="4" s="1"/>
  <c r="D100" i="4" s="1"/>
  <c r="D36" i="4"/>
  <c r="D57" i="4" s="1"/>
  <c r="D78" i="4" s="1"/>
  <c r="D99" i="4" s="1"/>
  <c r="D35" i="4"/>
  <c r="D56" i="4" s="1"/>
  <c r="D77" i="4" s="1"/>
  <c r="D98" i="4" s="1"/>
  <c r="D34" i="4"/>
  <c r="D55" i="4" s="1"/>
  <c r="D76" i="4" s="1"/>
  <c r="D97" i="4" s="1"/>
  <c r="D33" i="4"/>
  <c r="D54" i="4" s="1"/>
  <c r="D75" i="4" s="1"/>
  <c r="D96" i="4" s="1"/>
  <c r="D32" i="4"/>
  <c r="D53" i="4" s="1"/>
  <c r="D74" i="4" s="1"/>
  <c r="D95" i="4" s="1"/>
  <c r="D31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F8" i="4"/>
  <c r="G8" i="4"/>
  <c r="C52" i="4" l="1"/>
  <c r="C29" i="4"/>
  <c r="M14" i="20"/>
  <c r="O25" i="22"/>
  <c r="I9" i="4"/>
  <c r="M21" i="20"/>
  <c r="Q27" i="15"/>
  <c r="M18" i="22"/>
  <c r="F121" i="22"/>
  <c r="F70" i="22"/>
  <c r="Q10" i="15"/>
  <c r="N18" i="22"/>
  <c r="N17" i="22"/>
  <c r="F226" i="22"/>
  <c r="I103" i="4"/>
  <c r="O103" i="4" s="1"/>
  <c r="F174" i="22"/>
  <c r="F225" i="22"/>
  <c r="F122" i="22"/>
  <c r="Q22" i="15"/>
  <c r="M17" i="22"/>
  <c r="Q21" i="15"/>
  <c r="F69" i="22"/>
  <c r="F173" i="22"/>
  <c r="Q19" i="15"/>
  <c r="Q24" i="15"/>
  <c r="O29" i="22"/>
  <c r="C40" i="4"/>
  <c r="C36" i="4"/>
  <c r="C32" i="4"/>
  <c r="C103" i="4"/>
  <c r="C99" i="4"/>
  <c r="C95" i="4"/>
  <c r="C73" i="4"/>
  <c r="C39" i="4"/>
  <c r="C35" i="4"/>
  <c r="C31" i="4"/>
  <c r="C102" i="4"/>
  <c r="C98" i="4"/>
  <c r="C94" i="4"/>
  <c r="C38" i="4"/>
  <c r="C34" i="4"/>
  <c r="C30" i="4"/>
  <c r="C101" i="4"/>
  <c r="C97" i="4"/>
  <c r="C93" i="4"/>
  <c r="C37" i="4"/>
  <c r="C33" i="4"/>
  <c r="C100" i="4"/>
  <c r="C96" i="4"/>
  <c r="C92" i="4"/>
  <c r="H6" i="15"/>
  <c r="D172" i="22"/>
  <c r="O34" i="15"/>
  <c r="L34" i="15"/>
  <c r="D16" i="22"/>
  <c r="D68" i="22"/>
  <c r="M34" i="15"/>
  <c r="D224" i="22"/>
  <c r="P34" i="15"/>
  <c r="N34" i="15"/>
  <c r="D120" i="22"/>
  <c r="E224" i="22"/>
  <c r="P33" i="15"/>
  <c r="E16" i="22"/>
  <c r="L33" i="15"/>
  <c r="N33" i="15"/>
  <c r="E120" i="22"/>
  <c r="E172" i="22"/>
  <c r="O33" i="15"/>
  <c r="E68" i="22"/>
  <c r="M33" i="15"/>
  <c r="Q29" i="15"/>
  <c r="Q30" i="15"/>
  <c r="Q28" i="15"/>
  <c r="Q25" i="15"/>
  <c r="Q26" i="15"/>
  <c r="Q23" i="15"/>
  <c r="Q20" i="15"/>
  <c r="Q17" i="15"/>
  <c r="Q18" i="15"/>
  <c r="Q16" i="15"/>
  <c r="Q15" i="15"/>
  <c r="Q14" i="15"/>
  <c r="F18" i="22"/>
  <c r="Q13" i="15"/>
  <c r="Q12" i="15"/>
  <c r="F17" i="22"/>
  <c r="Q11" i="15"/>
  <c r="Q31" i="15"/>
  <c r="Q32" i="15"/>
  <c r="Q9" i="15"/>
  <c r="D23" i="18"/>
  <c r="J9" i="15"/>
  <c r="J23" i="15"/>
  <c r="J27" i="15"/>
  <c r="J15" i="15"/>
  <c r="J19" i="15"/>
  <c r="J13" i="15"/>
  <c r="J29" i="15"/>
  <c r="J21" i="15"/>
  <c r="J25" i="15"/>
  <c r="J31" i="15"/>
  <c r="J11" i="15"/>
  <c r="J17" i="15"/>
  <c r="I61" i="4"/>
  <c r="O61" i="4" s="1"/>
  <c r="I34" i="4"/>
  <c r="O34" i="4" s="1"/>
  <c r="I33" i="4"/>
  <c r="O33" i="4" s="1"/>
  <c r="I81" i="4"/>
  <c r="O81" i="4" s="1"/>
  <c r="I82" i="4"/>
  <c r="O82" i="4" s="1"/>
  <c r="I11" i="4"/>
  <c r="I14" i="4"/>
  <c r="I53" i="4"/>
  <c r="O53" i="4" s="1"/>
  <c r="I17" i="4"/>
  <c r="I54" i="4"/>
  <c r="O54" i="4" s="1"/>
  <c r="I16" i="4"/>
  <c r="I19" i="4"/>
  <c r="I12" i="4"/>
  <c r="I15" i="4"/>
  <c r="I57" i="4"/>
  <c r="O57" i="4" s="1"/>
  <c r="I10" i="4"/>
  <c r="I18" i="4"/>
  <c r="I13" i="4"/>
  <c r="I8" i="4"/>
  <c r="C7" i="22" s="1"/>
  <c r="I29" i="4"/>
  <c r="I101" i="4"/>
  <c r="O101" i="4" s="1"/>
  <c r="I79" i="4"/>
  <c r="O79" i="4" s="1"/>
  <c r="I55" i="4"/>
  <c r="O55" i="4" s="1"/>
  <c r="I97" i="4"/>
  <c r="O97" i="4" s="1"/>
  <c r="I58" i="4"/>
  <c r="O58" i="4" s="1"/>
  <c r="I75" i="4"/>
  <c r="O75" i="4" s="1"/>
  <c r="I78" i="4"/>
  <c r="O78" i="4" s="1"/>
  <c r="I95" i="4"/>
  <c r="O95" i="4" s="1"/>
  <c r="I56" i="4"/>
  <c r="O56" i="4" s="1"/>
  <c r="I51" i="4"/>
  <c r="I59" i="4"/>
  <c r="O59" i="4" s="1"/>
  <c r="I93" i="4"/>
  <c r="I99" i="4"/>
  <c r="O99" i="4" s="1"/>
  <c r="I71" i="4"/>
  <c r="I74" i="4"/>
  <c r="O74" i="4" s="1"/>
  <c r="I52" i="4"/>
  <c r="I60" i="4"/>
  <c r="O60" i="4" s="1"/>
  <c r="I77" i="4"/>
  <c r="O77" i="4" s="1"/>
  <c r="I96" i="4"/>
  <c r="O96" i="4" s="1"/>
  <c r="I98" i="4"/>
  <c r="O98" i="4" s="1"/>
  <c r="I100" i="4"/>
  <c r="O100" i="4" s="1"/>
  <c r="I102" i="4"/>
  <c r="O102" i="4" s="1"/>
  <c r="I92" i="4"/>
  <c r="I72" i="4"/>
  <c r="I76" i="4"/>
  <c r="O76" i="4" s="1"/>
  <c r="I80" i="4"/>
  <c r="O80" i="4" s="1"/>
  <c r="I50" i="4"/>
  <c r="I36" i="4"/>
  <c r="O36" i="4" s="1"/>
  <c r="I35" i="4"/>
  <c r="O35" i="4" s="1"/>
  <c r="I30" i="4"/>
  <c r="I38" i="4"/>
  <c r="O38" i="4" s="1"/>
  <c r="I32" i="4"/>
  <c r="O32" i="4" s="1"/>
  <c r="I40" i="4"/>
  <c r="O40" i="4" s="1"/>
  <c r="I31" i="4"/>
  <c r="I37" i="4"/>
  <c r="O37" i="4" s="1"/>
  <c r="I39" i="4"/>
  <c r="O39" i="4" s="1"/>
  <c r="P102" i="4" l="1"/>
  <c r="P97" i="4"/>
  <c r="O52" i="4"/>
  <c r="P52" i="4" s="1"/>
  <c r="C113" i="22"/>
  <c r="J16" i="4"/>
  <c r="K16" i="4" s="1"/>
  <c r="L16" i="4" s="1"/>
  <c r="O16" i="4"/>
  <c r="P16" i="4" s="1"/>
  <c r="P101" i="4"/>
  <c r="J9" i="4"/>
  <c r="C8" i="22"/>
  <c r="O9" i="4"/>
  <c r="P9" i="4" s="1"/>
  <c r="J19" i="4"/>
  <c r="K19" i="4" s="1"/>
  <c r="L19" i="4" s="1"/>
  <c r="O19" i="4"/>
  <c r="P19" i="4" s="1"/>
  <c r="J15" i="4"/>
  <c r="K15" i="4" s="1"/>
  <c r="L15" i="4" s="1"/>
  <c r="O15" i="4"/>
  <c r="P15" i="4" s="1"/>
  <c r="J12" i="4"/>
  <c r="K12" i="4" s="1"/>
  <c r="L12" i="4" s="1"/>
  <c r="O12" i="4"/>
  <c r="P12" i="4" s="1"/>
  <c r="C60" i="22"/>
  <c r="O30" i="4"/>
  <c r="J13" i="4"/>
  <c r="O13" i="4"/>
  <c r="P13" i="4" s="1"/>
  <c r="C216" i="22"/>
  <c r="O93" i="4"/>
  <c r="P93" i="4" s="1"/>
  <c r="J18" i="4"/>
  <c r="K18" i="4" s="1"/>
  <c r="L18" i="4" s="1"/>
  <c r="O18" i="4"/>
  <c r="P18" i="4" s="1"/>
  <c r="J17" i="4"/>
  <c r="K17" i="4" s="1"/>
  <c r="L17" i="4" s="1"/>
  <c r="O17" i="4"/>
  <c r="P17" i="4" s="1"/>
  <c r="P96" i="4"/>
  <c r="C164" i="22"/>
  <c r="O72" i="4"/>
  <c r="J10" i="4"/>
  <c r="K10" i="4" s="1"/>
  <c r="O10" i="4"/>
  <c r="P10" i="4" s="1"/>
  <c r="C9" i="22"/>
  <c r="P100" i="4"/>
  <c r="P95" i="4"/>
  <c r="O31" i="4"/>
  <c r="P31" i="4" s="1"/>
  <c r="C61" i="22"/>
  <c r="O51" i="4"/>
  <c r="C112" i="22"/>
  <c r="J14" i="4"/>
  <c r="K14" i="4" s="1"/>
  <c r="L14" i="4" s="1"/>
  <c r="O14" i="4"/>
  <c r="P14" i="4" s="1"/>
  <c r="P99" i="4"/>
  <c r="J11" i="4"/>
  <c r="K11" i="4" s="1"/>
  <c r="O11" i="4"/>
  <c r="P11" i="4" s="1"/>
  <c r="P98" i="4"/>
  <c r="P103" i="4"/>
  <c r="C111" i="22"/>
  <c r="C163" i="22"/>
  <c r="C215" i="22"/>
  <c r="C59" i="22"/>
  <c r="J8" i="4"/>
  <c r="D7" i="22" s="1"/>
  <c r="C53" i="4"/>
  <c r="J53" i="4" s="1"/>
  <c r="P32" i="4"/>
  <c r="C54" i="4"/>
  <c r="J54" i="4" s="1"/>
  <c r="K54" i="4" s="1"/>
  <c r="P33" i="4"/>
  <c r="C57" i="4"/>
  <c r="J57" i="4" s="1"/>
  <c r="K57" i="4" s="1"/>
  <c r="L57" i="4" s="1"/>
  <c r="P36" i="4"/>
  <c r="C56" i="4"/>
  <c r="P35" i="4"/>
  <c r="C61" i="4"/>
  <c r="P40" i="4"/>
  <c r="C59" i="4"/>
  <c r="P38" i="4"/>
  <c r="C51" i="4"/>
  <c r="J51" i="4" s="1"/>
  <c r="D112" i="22" s="1"/>
  <c r="P30" i="4"/>
  <c r="C60" i="4"/>
  <c r="J60" i="4" s="1"/>
  <c r="K60" i="4" s="1"/>
  <c r="L60" i="4" s="1"/>
  <c r="P39" i="4"/>
  <c r="C50" i="4"/>
  <c r="J50" i="4" s="1"/>
  <c r="O50" i="4" s="1"/>
  <c r="J38" i="4"/>
  <c r="K38" i="4" s="1"/>
  <c r="L38" i="4" s="1"/>
  <c r="C58" i="4"/>
  <c r="J58" i="4" s="1"/>
  <c r="K58" i="4" s="1"/>
  <c r="L58" i="4" s="1"/>
  <c r="P37" i="4"/>
  <c r="C55" i="4"/>
  <c r="P34" i="4"/>
  <c r="O18" i="22"/>
  <c r="O17" i="22"/>
  <c r="F172" i="22"/>
  <c r="D176" i="22"/>
  <c r="F177" i="22" s="1"/>
  <c r="J33" i="4"/>
  <c r="K33" i="4" s="1"/>
  <c r="L33" i="4" s="1"/>
  <c r="J39" i="4"/>
  <c r="K39" i="4" s="1"/>
  <c r="L39" i="4" s="1"/>
  <c r="J31" i="4"/>
  <c r="K31" i="4" s="1"/>
  <c r="J40" i="4"/>
  <c r="K40" i="4" s="1"/>
  <c r="L40" i="4" s="1"/>
  <c r="J37" i="4"/>
  <c r="K37" i="4" s="1"/>
  <c r="L37" i="4" s="1"/>
  <c r="J36" i="4"/>
  <c r="K36" i="4" s="1"/>
  <c r="L36" i="4" s="1"/>
  <c r="J30" i="4"/>
  <c r="K30" i="4" s="1"/>
  <c r="J35" i="4"/>
  <c r="K35" i="4" s="1"/>
  <c r="L35" i="4" s="1"/>
  <c r="J34" i="4"/>
  <c r="K34" i="4" s="1"/>
  <c r="L34" i="4" s="1"/>
  <c r="E228" i="22"/>
  <c r="F120" i="22"/>
  <c r="D72" i="22"/>
  <c r="F73" i="22" s="1"/>
  <c r="F68" i="22"/>
  <c r="F224" i="22"/>
  <c r="D228" i="22"/>
  <c r="F229" i="22" s="1"/>
  <c r="J32" i="4"/>
  <c r="K32" i="4" s="1"/>
  <c r="J29" i="4"/>
  <c r="K29" i="4" s="1"/>
  <c r="D124" i="22"/>
  <c r="F125" i="22" s="1"/>
  <c r="D20" i="22"/>
  <c r="M16" i="22"/>
  <c r="E72" i="22"/>
  <c r="E124" i="22"/>
  <c r="E20" i="22"/>
  <c r="N16" i="22"/>
  <c r="F16" i="22"/>
  <c r="E176" i="22"/>
  <c r="D73" i="4"/>
  <c r="P35" i="15"/>
  <c r="M35" i="15"/>
  <c r="L35" i="15"/>
  <c r="N35" i="15"/>
  <c r="O35" i="15"/>
  <c r="J61" i="4"/>
  <c r="K61" i="4" s="1"/>
  <c r="L61" i="4" s="1"/>
  <c r="K13" i="4"/>
  <c r="L13" i="4" s="1"/>
  <c r="J59" i="4"/>
  <c r="K59" i="4" s="1"/>
  <c r="L59" i="4" s="1"/>
  <c r="J52" i="4"/>
  <c r="J93" i="4"/>
  <c r="D9" i="22" l="1"/>
  <c r="L8" i="22"/>
  <c r="D8" i="22"/>
  <c r="K9" i="4"/>
  <c r="L7" i="22"/>
  <c r="D11" i="22"/>
  <c r="D12" i="22" s="1"/>
  <c r="O29" i="4"/>
  <c r="P29" i="4" s="1"/>
  <c r="N53" i="22" s="1"/>
  <c r="J21" i="4"/>
  <c r="K8" i="4"/>
  <c r="E7" i="22" s="1"/>
  <c r="O8" i="4"/>
  <c r="P8" i="4" s="1"/>
  <c r="N52" i="22" s="1"/>
  <c r="C76" i="4"/>
  <c r="P76" i="4" s="1"/>
  <c r="P55" i="4"/>
  <c r="C78" i="4"/>
  <c r="P78" i="4" s="1"/>
  <c r="P57" i="4"/>
  <c r="C77" i="4"/>
  <c r="P77" i="4" s="1"/>
  <c r="P56" i="4"/>
  <c r="C79" i="4"/>
  <c r="P79" i="4" s="1"/>
  <c r="P58" i="4"/>
  <c r="J55" i="4"/>
  <c r="K55" i="4" s="1"/>
  <c r="L55" i="4" s="1"/>
  <c r="C80" i="4"/>
  <c r="P80" i="4" s="1"/>
  <c r="P59" i="4"/>
  <c r="C75" i="4"/>
  <c r="P75" i="4" s="1"/>
  <c r="P54" i="4"/>
  <c r="J56" i="4"/>
  <c r="K56" i="4" s="1"/>
  <c r="L56" i="4" s="1"/>
  <c r="C81" i="4"/>
  <c r="P81" i="4" s="1"/>
  <c r="P60" i="4"/>
  <c r="C72" i="4"/>
  <c r="P51" i="4"/>
  <c r="C71" i="4"/>
  <c r="J71" i="4" s="1"/>
  <c r="P50" i="4"/>
  <c r="C82" i="4"/>
  <c r="P82" i="4" s="1"/>
  <c r="P61" i="4"/>
  <c r="C74" i="4"/>
  <c r="P74" i="4" s="1"/>
  <c r="P53" i="4"/>
  <c r="F176" i="22"/>
  <c r="F179" i="22" s="1"/>
  <c r="D60" i="22"/>
  <c r="D61" i="22"/>
  <c r="K51" i="4"/>
  <c r="E112" i="22" s="1"/>
  <c r="F112" i="22" s="1"/>
  <c r="F228" i="22"/>
  <c r="F231" i="22" s="1"/>
  <c r="F72" i="22"/>
  <c r="F75" i="22" s="1"/>
  <c r="D63" i="22"/>
  <c r="F124" i="22"/>
  <c r="F127" i="22" s="1"/>
  <c r="M20" i="22"/>
  <c r="O21" i="22" s="1"/>
  <c r="J42" i="4"/>
  <c r="D59" i="22"/>
  <c r="K93" i="4"/>
  <c r="E216" i="22" s="1"/>
  <c r="D216" i="22"/>
  <c r="F21" i="22"/>
  <c r="O16" i="22"/>
  <c r="N20" i="22"/>
  <c r="F20" i="22"/>
  <c r="L10" i="4"/>
  <c r="E9" i="22"/>
  <c r="F9" i="22" s="1"/>
  <c r="D94" i="4"/>
  <c r="I73" i="4"/>
  <c r="L11" i="4"/>
  <c r="E11" i="22"/>
  <c r="L31" i="4"/>
  <c r="E61" i="22"/>
  <c r="K42" i="4"/>
  <c r="L32" i="4"/>
  <c r="E63" i="22"/>
  <c r="K53" i="4"/>
  <c r="K52" i="4"/>
  <c r="D113" i="22"/>
  <c r="K50" i="4"/>
  <c r="D111" i="22"/>
  <c r="L29" i="4"/>
  <c r="E59" i="22"/>
  <c r="L30" i="4"/>
  <c r="E60" i="22"/>
  <c r="F7" i="22"/>
  <c r="L54" i="4"/>
  <c r="J95" i="4"/>
  <c r="K95" i="4" s="1"/>
  <c r="L95" i="4" s="1"/>
  <c r="J101" i="4"/>
  <c r="K101" i="4" s="1"/>
  <c r="L101" i="4" s="1"/>
  <c r="K21" i="4"/>
  <c r="J97" i="4"/>
  <c r="K97" i="4" s="1"/>
  <c r="L97" i="4" s="1"/>
  <c r="J76" i="4"/>
  <c r="J102" i="4"/>
  <c r="K102" i="4" s="1"/>
  <c r="L102" i="4" s="1"/>
  <c r="J100" i="4"/>
  <c r="K100" i="4" s="1"/>
  <c r="L100" i="4" s="1"/>
  <c r="J99" i="4"/>
  <c r="K99" i="4" s="1"/>
  <c r="L99" i="4" s="1"/>
  <c r="J96" i="4"/>
  <c r="J98" i="4"/>
  <c r="K98" i="4" s="1"/>
  <c r="L98" i="4" s="1"/>
  <c r="J103" i="4"/>
  <c r="K103" i="4" s="1"/>
  <c r="L103" i="4" s="1"/>
  <c r="L8" i="4"/>
  <c r="J92" i="4"/>
  <c r="O92" i="4" s="1"/>
  <c r="P92" i="4" s="1"/>
  <c r="J78" i="4" l="1"/>
  <c r="K78" i="4" s="1"/>
  <c r="F11" i="22"/>
  <c r="J73" i="4"/>
  <c r="K73" i="4" s="1"/>
  <c r="O73" i="4"/>
  <c r="P73" i="4" s="1"/>
  <c r="C165" i="22"/>
  <c r="L9" i="4"/>
  <c r="E8" i="22"/>
  <c r="F8" i="22" s="1"/>
  <c r="D163" i="22"/>
  <c r="O71" i="4"/>
  <c r="P71" i="4" s="1"/>
  <c r="L21" i="4"/>
  <c r="P23" i="4" s="1"/>
  <c r="Q23" i="4" s="1"/>
  <c r="J80" i="4"/>
  <c r="K80" i="4" s="1"/>
  <c r="L80" i="4" s="1"/>
  <c r="N54" i="22"/>
  <c r="L51" i="4"/>
  <c r="J75" i="4"/>
  <c r="K75" i="4" s="1"/>
  <c r="L75" i="4" s="1"/>
  <c r="J77" i="4"/>
  <c r="K77" i="4" s="1"/>
  <c r="L77" i="4" s="1"/>
  <c r="J82" i="4"/>
  <c r="K82" i="4" s="1"/>
  <c r="L82" i="4" s="1"/>
  <c r="J79" i="4"/>
  <c r="K79" i="4" s="1"/>
  <c r="L79" i="4" s="1"/>
  <c r="J74" i="4"/>
  <c r="K74" i="4" s="1"/>
  <c r="J81" i="4"/>
  <c r="K81" i="4" s="1"/>
  <c r="L81" i="4" s="1"/>
  <c r="J63" i="4"/>
  <c r="D115" i="22"/>
  <c r="D116" i="22" s="1"/>
  <c r="P72" i="4"/>
  <c r="J72" i="4"/>
  <c r="F59" i="22"/>
  <c r="D64" i="22"/>
  <c r="L93" i="4"/>
  <c r="L42" i="4"/>
  <c r="O20" i="22"/>
  <c r="O23" i="22" s="1"/>
  <c r="I94" i="4"/>
  <c r="K96" i="4"/>
  <c r="D219" i="22"/>
  <c r="F61" i="22"/>
  <c r="F63" i="22"/>
  <c r="F216" i="22"/>
  <c r="F23" i="22"/>
  <c r="K92" i="4"/>
  <c r="D215" i="22"/>
  <c r="E64" i="22"/>
  <c r="K63" i="4"/>
  <c r="L53" i="4"/>
  <c r="E115" i="22"/>
  <c r="L52" i="4"/>
  <c r="E113" i="22"/>
  <c r="F113" i="22" s="1"/>
  <c r="L50" i="4"/>
  <c r="E111" i="22"/>
  <c r="F60" i="22"/>
  <c r="K76" i="4"/>
  <c r="L76" i="4" s="1"/>
  <c r="L78" i="4"/>
  <c r="K71" i="4"/>
  <c r="E163" i="22" s="1"/>
  <c r="E12" i="22" l="1"/>
  <c r="F12" i="22" s="1"/>
  <c r="F37" i="22" s="1"/>
  <c r="D165" i="22"/>
  <c r="P24" i="4"/>
  <c r="J94" i="4"/>
  <c r="K94" i="4" s="1"/>
  <c r="K105" i="4" s="1"/>
  <c r="O94" i="4"/>
  <c r="P94" i="4" s="1"/>
  <c r="N56" i="22" s="1"/>
  <c r="C217" i="22"/>
  <c r="L9" i="22" s="1"/>
  <c r="P22" i="4"/>
  <c r="N55" i="22"/>
  <c r="P45" i="4"/>
  <c r="P44" i="4"/>
  <c r="Q44" i="4" s="1"/>
  <c r="D167" i="22"/>
  <c r="M11" i="22" s="1"/>
  <c r="L63" i="4"/>
  <c r="P65" i="4" s="1"/>
  <c r="K72" i="4"/>
  <c r="E164" i="22" s="1"/>
  <c r="N8" i="22" s="1"/>
  <c r="D164" i="22"/>
  <c r="M8" i="22" s="1"/>
  <c r="F115" i="22"/>
  <c r="J84" i="4"/>
  <c r="P43" i="4"/>
  <c r="F64" i="22"/>
  <c r="F89" i="22" s="1"/>
  <c r="D217" i="22"/>
  <c r="D220" i="22" s="1"/>
  <c r="L74" i="4"/>
  <c r="E167" i="22"/>
  <c r="F167" i="22" s="1"/>
  <c r="L94" i="4"/>
  <c r="E217" i="22"/>
  <c r="L73" i="4"/>
  <c r="E165" i="22"/>
  <c r="L96" i="4"/>
  <c r="E219" i="22"/>
  <c r="F219" i="22" s="1"/>
  <c r="F111" i="22"/>
  <c r="L92" i="4"/>
  <c r="E215" i="22"/>
  <c r="M7" i="22"/>
  <c r="F163" i="22"/>
  <c r="E116" i="22"/>
  <c r="F116" i="22" s="1"/>
  <c r="F141" i="22" s="1"/>
  <c r="L71" i="4"/>
  <c r="J105" i="4" l="1"/>
  <c r="N57" i="22"/>
  <c r="D50" i="22"/>
  <c r="F39" i="22" s="1"/>
  <c r="C40" i="22" s="1"/>
  <c r="D102" i="22"/>
  <c r="F91" i="22" s="1"/>
  <c r="F93" i="22" s="1"/>
  <c r="Q65" i="4"/>
  <c r="P66" i="4"/>
  <c r="P64" i="4"/>
  <c r="D168" i="22"/>
  <c r="O8" i="22"/>
  <c r="F164" i="22"/>
  <c r="L72" i="4"/>
  <c r="K84" i="4"/>
  <c r="L84" i="4" s="1"/>
  <c r="M9" i="22"/>
  <c r="M12" i="22" s="1"/>
  <c r="F217" i="22"/>
  <c r="L105" i="4"/>
  <c r="E168" i="22"/>
  <c r="N9" i="22"/>
  <c r="E220" i="22"/>
  <c r="F220" i="22" s="1"/>
  <c r="F245" i="22" s="1"/>
  <c r="N11" i="22"/>
  <c r="O11" i="22" s="1"/>
  <c r="F165" i="22"/>
  <c r="N7" i="22"/>
  <c r="F215" i="22"/>
  <c r="D154" i="22"/>
  <c r="F143" i="22" s="1"/>
  <c r="F145" i="22" s="1"/>
  <c r="F41" i="22" l="1"/>
  <c r="C144" i="22"/>
  <c r="C92" i="22"/>
  <c r="D258" i="22"/>
  <c r="F247" i="22" s="1"/>
  <c r="F249" i="22" s="1"/>
  <c r="P107" i="4"/>
  <c r="Q107" i="4" s="1"/>
  <c r="P108" i="4"/>
  <c r="P86" i="4"/>
  <c r="Q86" i="4" s="1"/>
  <c r="P87" i="4"/>
  <c r="P85" i="4"/>
  <c r="F168" i="22"/>
  <c r="F193" i="22" s="1"/>
  <c r="D206" i="22" s="1"/>
  <c r="F195" i="22" s="1"/>
  <c r="F197" i="22" s="1"/>
  <c r="P106" i="4"/>
  <c r="O9" i="22"/>
  <c r="A3" i="4"/>
  <c r="N12" i="22"/>
  <c r="O12" i="22" s="1"/>
  <c r="O37" i="22" s="1"/>
  <c r="O7" i="22"/>
  <c r="N46" i="22" l="1"/>
  <c r="N48" i="22"/>
  <c r="C248" i="22"/>
  <c r="N50" i="22"/>
  <c r="O39" i="22"/>
  <c r="O41" i="22" s="1"/>
</calcChain>
</file>

<file path=xl/sharedStrings.xml><?xml version="1.0" encoding="utf-8"?>
<sst xmlns="http://schemas.openxmlformats.org/spreadsheetml/2006/main" count="732" uniqueCount="317">
  <si>
    <t>Worksheet for Project Budget</t>
  </si>
  <si>
    <t>MTDC</t>
  </si>
  <si>
    <t>Applicable To</t>
  </si>
  <si>
    <t>Indirect Cost Rate</t>
  </si>
  <si>
    <t>Research</t>
  </si>
  <si>
    <t>Clinical Trials</t>
  </si>
  <si>
    <t>Instruction</t>
  </si>
  <si>
    <t>All Off Campus Programs</t>
  </si>
  <si>
    <t>Any rates other than those detailed in the above grid must be:</t>
  </si>
  <si>
    <t>https://research.wayne.edu/spa/pdf/dhhs_rate_agreement_jul_2018.pdf</t>
  </si>
  <si>
    <t>Academic Staff</t>
  </si>
  <si>
    <t>Year:</t>
  </si>
  <si>
    <t>Name</t>
  </si>
  <si>
    <t>Effort</t>
  </si>
  <si>
    <t>Requested Salary</t>
  </si>
  <si>
    <t>Fringe Rate</t>
  </si>
  <si>
    <t>Fringe Benefit</t>
  </si>
  <si>
    <t>Total Cost</t>
  </si>
  <si>
    <t>Total Salaries &amp; Wages</t>
  </si>
  <si>
    <t>Year 1</t>
  </si>
  <si>
    <t>Year 2</t>
  </si>
  <si>
    <t>Year 3</t>
  </si>
  <si>
    <t>Year 4</t>
  </si>
  <si>
    <t>Year 5</t>
  </si>
  <si>
    <t>Travel</t>
  </si>
  <si>
    <t>Stipends</t>
  </si>
  <si>
    <t>Total</t>
  </si>
  <si>
    <t>Indirect Cost Base</t>
  </si>
  <si>
    <t>Governmental Agencies within the State of Michigan*</t>
  </si>
  <si>
    <t>School districts, cities and townships</t>
  </si>
  <si>
    <t>US Dept of Agriculture</t>
  </si>
  <si>
    <t>Faculty - 9 month</t>
  </si>
  <si>
    <t>Faculty - 12 month</t>
  </si>
  <si>
    <t>Graduate Student</t>
  </si>
  <si>
    <t>Post-Doc Fellow</t>
  </si>
  <si>
    <t>Technician</t>
  </si>
  <si>
    <t>Student Assistant</t>
  </si>
  <si>
    <t>Research Associate</t>
  </si>
  <si>
    <t>Research Assistant</t>
  </si>
  <si>
    <t>Staff Association/ Clerical/ P&amp;A</t>
  </si>
  <si>
    <t>Undergraduate Assist</t>
  </si>
  <si>
    <t>Student Hourly</t>
  </si>
  <si>
    <t>Academic Dean/Dir</t>
  </si>
  <si>
    <t>Research Nurse/Staff</t>
  </si>
  <si>
    <t>Faculty - PT/Summer</t>
  </si>
  <si>
    <t>Pay Base</t>
  </si>
  <si>
    <t>Pay Unit</t>
  </si>
  <si>
    <t>Base</t>
  </si>
  <si>
    <t>Unit</t>
  </si>
  <si>
    <t>months</t>
  </si>
  <si>
    <t>PT hrs</t>
  </si>
  <si>
    <t>FT hrs</t>
  </si>
  <si>
    <t>cal months</t>
  </si>
  <si>
    <t>acad months</t>
  </si>
  <si>
    <t>Base Salary</t>
  </si>
  <si>
    <t>PM/s</t>
  </si>
  <si>
    <t>summer</t>
  </si>
  <si>
    <t>Please select a category</t>
  </si>
  <si>
    <t>NA</t>
  </si>
  <si>
    <t>Project Role</t>
  </si>
  <si>
    <t>WSU Job Title</t>
  </si>
  <si>
    <t>Estimated Annual Hours</t>
  </si>
  <si>
    <t>Override Salary for Hourly</t>
  </si>
  <si>
    <t>FTE Base</t>
  </si>
  <si>
    <t>http://research.wayne.edu/spa/pdf/spa-idc-waiver.pdf</t>
  </si>
  <si>
    <t xml:space="preserve">*Stipulated by donor's published policy, or                                                                                                                                                                                      </t>
  </si>
  <si>
    <t xml:space="preserve"> *Accompanied by a Waiver request.</t>
  </si>
  <si>
    <t>Public Service/ Other Sponsored Activities</t>
  </si>
  <si>
    <t>IDC Base</t>
  </si>
  <si>
    <t>TDC</t>
  </si>
  <si>
    <t>Lower of 30% of Total Costs or the applied MTDC rate for most programs, check the chart https://nifa.usda.gov/sites/default/files/resource/Indirect-Cost-Chart-2018.pdf</t>
  </si>
  <si>
    <t>User input, will calculate the rate you input applied to the IDC base.</t>
  </si>
  <si>
    <t>US Dept of Education and training grants</t>
  </si>
  <si>
    <t>MTDC Any Sponsor</t>
  </si>
  <si>
    <t>TDC Any Sponsor</t>
  </si>
  <si>
    <t>S&amp;W Any Sponsor</t>
  </si>
  <si>
    <t>Excludes equipment and capital costs, tuition, participant support, rent, patient care, fellowships/scholarships, and subaward costs in excess of $25,000.</t>
  </si>
  <si>
    <t>Base Calculation</t>
  </si>
  <si>
    <t>No exclusions. All direct costs are subject to rate factor.</t>
  </si>
  <si>
    <t>Project Title</t>
  </si>
  <si>
    <t>Project Period</t>
  </si>
  <si>
    <t>Sponsor</t>
  </si>
  <si>
    <t>Principal Investigator</t>
  </si>
  <si>
    <t>Begin</t>
  </si>
  <si>
    <t>End</t>
  </si>
  <si>
    <t>Years</t>
  </si>
  <si>
    <t>Direct Cost Limit Total</t>
  </si>
  <si>
    <t>Direct Cost Limit Annual</t>
  </si>
  <si>
    <t>Budget maximum of direct costs?  Input totals here to carry running balance on worksheet as you estimate costs.</t>
  </si>
  <si>
    <t>Inflation factor for Tuition</t>
  </si>
  <si>
    <t>Inflation factor for Salaries</t>
  </si>
  <si>
    <t>Student Name</t>
  </si>
  <si>
    <t>Select beginning term</t>
  </si>
  <si>
    <t>Fall</t>
  </si>
  <si>
    <t>Winter</t>
  </si>
  <si>
    <t>Graduate Tuition per credit</t>
  </si>
  <si>
    <t>Student Service fee per credit</t>
  </si>
  <si>
    <t>Registration fee</t>
  </si>
  <si>
    <t>FRINGE RATES</t>
  </si>
  <si>
    <t>TUITION RATES</t>
  </si>
  <si>
    <t>Expected Credits per term</t>
  </si>
  <si>
    <t>Summer Terms</t>
  </si>
  <si>
    <t>Academic Terms</t>
  </si>
  <si>
    <t>Year</t>
  </si>
  <si>
    <t>Years of Support</t>
  </si>
  <si>
    <t>Budget Periods</t>
  </si>
  <si>
    <t>Annual direct cost available</t>
  </si>
  <si>
    <t>Remaining project period direct cost available</t>
  </si>
  <si>
    <t xml:space="preserve">Link to request for Course Release, if applicable: </t>
  </si>
  <si>
    <t xml:space="preserve">Link to Work Load Policy: </t>
  </si>
  <si>
    <t>https://clas.wayne.edu/docs/clas_policy_on_managing_workload-teaching_load.pdf</t>
  </si>
  <si>
    <t>https://forms.wayne.edu/5b196af28e8e1/</t>
  </si>
  <si>
    <t>Link to Graduate School forms and policies:</t>
  </si>
  <si>
    <t>https://gradschool.wayne.edu/funding/forms-and-policies</t>
  </si>
  <si>
    <t>SALARY AND WAGE BUDGET FOR PROJECT PERSONNEL</t>
  </si>
  <si>
    <t>TUITION AND STIPEND BUDGET FOR GRADUATE RESEARCH ASSISTANTS</t>
  </si>
  <si>
    <t>STIPEND RATES BY DISCIPLINE</t>
  </si>
  <si>
    <t>https://gradschool.wayne.edu/funding/assistantship-hiring-compensation</t>
  </si>
  <si>
    <t>9 month - Physical and Life Sciences</t>
  </si>
  <si>
    <t>12 month - Physical and Life Sciences</t>
  </si>
  <si>
    <t>9 month - Social Science and Humanities</t>
  </si>
  <si>
    <t>12 month - Social Science and Humanities</t>
  </si>
  <si>
    <t>https://gradschool.wayne.edu/funding/tuition_schedule_f2018pdf.pdf</t>
  </si>
  <si>
    <t>https://fisops.wayne.edu/accounting/cost/fringe-benefits</t>
  </si>
  <si>
    <t>OTHER RATES</t>
  </si>
  <si>
    <t>WAYNE STATE UNIVERSITY</t>
  </si>
  <si>
    <t>INDIRECT COST (FACILITIES &amp; ADMINISTRATION) RATES</t>
  </si>
  <si>
    <t>Academic Discipline</t>
  </si>
  <si>
    <t>Please select or input a greater amount</t>
  </si>
  <si>
    <t>Project period:</t>
  </si>
  <si>
    <t>through</t>
  </si>
  <si>
    <t>Number of Years:</t>
  </si>
  <si>
    <r>
      <t>"</t>
    </r>
    <r>
      <rPr>
        <u val="singleAccounting"/>
        <sz val="10"/>
        <rFont val="Calibri"/>
        <family val="2"/>
        <scheme val="minor"/>
      </rPr>
      <t>Red</t>
    </r>
    <r>
      <rPr>
        <sz val="10"/>
        <rFont val="Calibri"/>
        <family val="2"/>
        <scheme val="minor"/>
      </rPr>
      <t>" budget years are outside of the grant period. Please estimate within the grant period.</t>
    </r>
  </si>
  <si>
    <t xml:space="preserve">Tuition amount is adjusted for inflation. </t>
  </si>
  <si>
    <t>Stipend assumes allowance remains at original contract amount.</t>
  </si>
  <si>
    <t>Annual Stipend (Select or input amount)</t>
  </si>
  <si>
    <t>MATERIALS AND SUPPLIES</t>
  </si>
  <si>
    <t>Description</t>
  </si>
  <si>
    <t>MATERIALS AND SUPPLIES BUDGET</t>
  </si>
  <si>
    <t>Cost per unit or per diem</t>
  </si>
  <si>
    <t>Number of units or days</t>
  </si>
  <si>
    <t>Cost in Year 1</t>
  </si>
  <si>
    <t>Cost in Year 2</t>
  </si>
  <si>
    <t>Cost in Year 3</t>
  </si>
  <si>
    <t>Cost in Year 4</t>
  </si>
  <si>
    <t>Cost in Year 5</t>
  </si>
  <si>
    <t>Units or days per year</t>
  </si>
  <si>
    <t>Research/lab supplies</t>
  </si>
  <si>
    <t>Animal housing/husbandry</t>
  </si>
  <si>
    <t>Printing &amp; duplicating/ reprints</t>
  </si>
  <si>
    <t>Publication</t>
  </si>
  <si>
    <t>Transcription fees</t>
  </si>
  <si>
    <t>Subject recruitment fees</t>
  </si>
  <si>
    <t>Total Materials and Supplies</t>
  </si>
  <si>
    <t>Total Materials and Supplies - Years 1 - 5</t>
  </si>
  <si>
    <t>Additional comments (notes on quotes, etc.)</t>
  </si>
  <si>
    <t>EQUIPMENT BUDGET</t>
  </si>
  <si>
    <t>fabricated for non-WSU use or ownership is not considered equipment.</t>
  </si>
  <si>
    <t>EQUIPMENT</t>
  </si>
  <si>
    <t>Cost per unit</t>
  </si>
  <si>
    <t>Number of units</t>
  </si>
  <si>
    <t>Percentage Allocation, if applicable</t>
  </si>
  <si>
    <t>Additional comments (notes on quotes, other funding sources for allocation, etc.)</t>
  </si>
  <si>
    <t>Equipment unit must cost &gt;= $5,000 (or part of a component unit with cost &gt;=$5,000, with a useful life of more than 2 years. Equipment that is purchased or</t>
  </si>
  <si>
    <t>TRAVEL BUDGET</t>
  </si>
  <si>
    <t>TRAVEL</t>
  </si>
  <si>
    <t>Cost per activity or person</t>
  </si>
  <si>
    <t>Airfare</t>
  </si>
  <si>
    <t>Conference registration</t>
  </si>
  <si>
    <t xml:space="preserve">Lodging </t>
  </si>
  <si>
    <t>Meals &amp; Incidentals</t>
  </si>
  <si>
    <t>Mileage ($0.545/mile FY 2019)</t>
  </si>
  <si>
    <t>Number of persons</t>
  </si>
  <si>
    <t>Mileage allowance</t>
  </si>
  <si>
    <t>MILEAGE ALLOWANCE</t>
  </si>
  <si>
    <t>Link to federal per diem rates:</t>
  </si>
  <si>
    <t>https://www.gsa.gov/travel/plan-book/per-diem-rates</t>
  </si>
  <si>
    <t>Link to Wayne State Travel policy:</t>
  </si>
  <si>
    <t>https://travel.wayne.edu/policy</t>
  </si>
  <si>
    <t xml:space="preserve">Federal travel regulations permit only 75% of per diem allowance on first and last day of travel.  </t>
  </si>
  <si>
    <t>PARTICIPANT SUPPORT BUDGET</t>
  </si>
  <si>
    <t>PARTICIPANT SUPPORT</t>
  </si>
  <si>
    <t>Link to NSF Participant Support guidance:</t>
  </si>
  <si>
    <t>Individual travel</t>
  </si>
  <si>
    <t>Individual registration</t>
  </si>
  <si>
    <t>https://www.nsf.gov/bfa/dias/policy/newsletter/may_2017.pdf</t>
  </si>
  <si>
    <t>Meals &amp; Incidentals per diem</t>
  </si>
  <si>
    <t>Individual program fees</t>
  </si>
  <si>
    <t>Individual other costs</t>
  </si>
  <si>
    <t>SUBRECIPIENT BUDGET</t>
  </si>
  <si>
    <t>SUBRECIPIENTS</t>
  </si>
  <si>
    <t>TUITION, STIPENDS AND FRINGE BENEFITS</t>
  </si>
  <si>
    <t>SALARY/WAGES AND FRINGE BENEFITS</t>
  </si>
  <si>
    <t>https://research.wayne.edu/spa/pdf/wsu-consortium-letter.pdf</t>
  </si>
  <si>
    <t>https://research.wayne.edu/spa/pdf/subrecipient-vs-contractor-final-12-2-14.pdf</t>
  </si>
  <si>
    <t>https://research.wayne.edu/spa/pdf/scope_of_work_guidance.pdf</t>
  </si>
  <si>
    <t>Subrecipient determination:</t>
  </si>
  <si>
    <t>Subrecipient commitment letter:</t>
  </si>
  <si>
    <t>Statement of Work requirements:</t>
  </si>
  <si>
    <t>Indirect Costs</t>
  </si>
  <si>
    <t>Total Direct Costs</t>
  </si>
  <si>
    <t>Direct Cost</t>
  </si>
  <si>
    <t>Indirect Cost</t>
  </si>
  <si>
    <t>Total Costs</t>
  </si>
  <si>
    <t>Cost Category</t>
  </si>
  <si>
    <t>Subrecipient:</t>
  </si>
  <si>
    <t>COMMENTS/NOTES</t>
  </si>
  <si>
    <t>OTHER DIRECT BUDGET</t>
  </si>
  <si>
    <t>OTHER DIRECT</t>
  </si>
  <si>
    <t>Other Direct Costs</t>
  </si>
  <si>
    <t>Total Other Direct Costs - Years 1 - 5</t>
  </si>
  <si>
    <t>Research subject fees</t>
  </si>
  <si>
    <t>Consulting fees</t>
  </si>
  <si>
    <t>Computing service fees</t>
  </si>
  <si>
    <t>Maintenance agreement fees</t>
  </si>
  <si>
    <t>Vendor service fees</t>
  </si>
  <si>
    <t>Rental facility fees (excluded from IDC)</t>
  </si>
  <si>
    <t>Patient care fees (excluded from IDC)</t>
  </si>
  <si>
    <t xml:space="preserve">Animal per diem and other </t>
  </si>
  <si>
    <t>Lab Services</t>
  </si>
  <si>
    <t>Research supply shipping</t>
  </si>
  <si>
    <t>Salary/Wage Amount</t>
  </si>
  <si>
    <t>Fringe Amount</t>
  </si>
  <si>
    <t>Total Personnel</t>
  </si>
  <si>
    <t/>
  </si>
  <si>
    <t>YEAR 1</t>
  </si>
  <si>
    <t>Graduate Research Assistants</t>
  </si>
  <si>
    <t>Research Personnel</t>
  </si>
  <si>
    <t>Other Significant Research Personnel:</t>
  </si>
  <si>
    <t>Sr./Key:</t>
  </si>
  <si>
    <t>Other GRA's:</t>
  </si>
  <si>
    <t>Tuition</t>
  </si>
  <si>
    <t>GRA Fringe Benefits:</t>
  </si>
  <si>
    <t>Total Graduate Research Assistant Support</t>
  </si>
  <si>
    <t>Material and Supply</t>
  </si>
  <si>
    <t>Equipment</t>
  </si>
  <si>
    <t>Subrecipients</t>
  </si>
  <si>
    <t>Participant Support</t>
  </si>
  <si>
    <t>Type</t>
  </si>
  <si>
    <t xml:space="preserve">Limit on indirect cost base per entity </t>
  </si>
  <si>
    <t>Allowable indirect base</t>
  </si>
  <si>
    <t>Please obtain a Statement of Work, budget, budget narrative, and Co-PI's biosketch, as well as any other RFP specifically required items.</t>
  </si>
  <si>
    <t>IDC BASE</t>
  </si>
  <si>
    <t>TOTAL SUB-K COSTS</t>
  </si>
  <si>
    <t>Total Participant Support Budget</t>
  </si>
  <si>
    <t>Total Participant Support - Years 1 - 5</t>
  </si>
  <si>
    <t>Total Tuition</t>
  </si>
  <si>
    <t>Total Stipend</t>
  </si>
  <si>
    <t>Total for student</t>
  </si>
  <si>
    <t>S&amp;W</t>
  </si>
  <si>
    <t>Negotiated indirect cost rate:</t>
  </si>
  <si>
    <t>If "Any Sponsor" selected, please input allowable rate in the box below.</t>
  </si>
  <si>
    <t>YEAR 2</t>
  </si>
  <si>
    <t>Total Equipment Budget</t>
  </si>
  <si>
    <t>Total Equipment - Years 1 - 5</t>
  </si>
  <si>
    <t>Total Travel Budget</t>
  </si>
  <si>
    <t>Total Travel - Years 1 - 5</t>
  </si>
  <si>
    <t>Total Other Direct Costs Budget</t>
  </si>
  <si>
    <t>Total Sub-K</t>
  </si>
  <si>
    <t>YEAR 3</t>
  </si>
  <si>
    <t>YEAR 4</t>
  </si>
  <si>
    <t>YEAR 5</t>
  </si>
  <si>
    <t>TOTALS ON THIS ROW DO NOT CARRY THROUGH TO WORKSHEETS!</t>
  </si>
  <si>
    <t>EXAMPLE FOR INPUT:</t>
  </si>
  <si>
    <t>CUMULATIVE - ALL PROJECT YEARS</t>
  </si>
  <si>
    <t>Project Title:</t>
  </si>
  <si>
    <t xml:space="preserve">Period: </t>
  </si>
  <si>
    <t>PI:</t>
  </si>
  <si>
    <t>Sponsor:</t>
  </si>
  <si>
    <t>Project IDC:</t>
  </si>
  <si>
    <t>Full support amount for entire period</t>
  </si>
  <si>
    <t>Fringe benefits for entire period</t>
  </si>
  <si>
    <t xml:space="preserve">Grad Student 1: </t>
  </si>
  <si>
    <t xml:space="preserve">Grad Student 2: </t>
  </si>
  <si>
    <t xml:space="preserve">Grad Student 3: </t>
  </si>
  <si>
    <t xml:space="preserve">Grad Student 4: </t>
  </si>
  <si>
    <t xml:space="preserve">Grad Student 5: </t>
  </si>
  <si>
    <t xml:space="preserve">Grad Student 6: </t>
  </si>
  <si>
    <t xml:space="preserve">Grad Student 7: </t>
  </si>
  <si>
    <t xml:space="preserve">Grad Student 8: </t>
  </si>
  <si>
    <t xml:space="preserve">Grad Student 9: </t>
  </si>
  <si>
    <t xml:space="preserve">Grad Student 10: </t>
  </si>
  <si>
    <t xml:space="preserve">Grad Student 11: </t>
  </si>
  <si>
    <t>Annual</t>
  </si>
  <si>
    <t>NIH SALARY CAP</t>
  </si>
  <si>
    <t>https://www.irs.gov/tax-professionals/standard-mileage-rates</t>
  </si>
  <si>
    <t>https://grants.nih.gov/grants/policy/salcap_summary.htm</t>
  </si>
  <si>
    <t>https://grants.nih.gov/grants/how-to-apply-application-guide/format-and-write/develop-your-budget/modular.htm</t>
  </si>
  <si>
    <t>NIH MODULAR BUDGET CAP</t>
  </si>
  <si>
    <t>NIH DIRECT COST LIMIT</t>
  </si>
  <si>
    <t>Direct Cost Annual Limit</t>
  </si>
  <si>
    <t>Direct Cost Modular Budget Limit</t>
  </si>
  <si>
    <t>NIH guidance on subawards that are inactive for one or more years</t>
  </si>
  <si>
    <t>https://grants.nih.gov/grants/guide/notice-files/NOT-OD-15-073.html</t>
  </si>
  <si>
    <t>NIH Total direct cost limit exceeded for any year?</t>
  </si>
  <si>
    <t>NIH Modular budget limit qualifies for this proposal?</t>
  </si>
  <si>
    <t>How many modules are appropriate ($25,000 increments)?</t>
  </si>
  <si>
    <t>NIH Direct cost cap exceeded?</t>
  </si>
  <si>
    <t>Salary Cap Cost Share</t>
  </si>
  <si>
    <t>NIH Salary Cap?</t>
  </si>
  <si>
    <t>TOTAL Direct costs for period</t>
  </si>
  <si>
    <t>Modules for NIH</t>
  </si>
  <si>
    <t>Total salary cap</t>
  </si>
  <si>
    <t>How much cost sharing may be required due to the salary cap?</t>
  </si>
  <si>
    <t>Salary cap calculation totals:</t>
  </si>
  <si>
    <t>Faculty Academic</t>
  </si>
  <si>
    <t>Faculty Summer</t>
  </si>
  <si>
    <t>Post doc</t>
  </si>
  <si>
    <t>Click here to navigate to Project Information worksheet.</t>
  </si>
  <si>
    <t>Indirect Cost rate selected for proposal:</t>
  </si>
  <si>
    <t>General fringe rates for budget justification:</t>
  </si>
  <si>
    <t>WAYNE STATE UNIVERSITY PROJECT BUDGET</t>
  </si>
  <si>
    <t>*effective recovery</t>
  </si>
  <si>
    <t>Wayne State University Project Information</t>
  </si>
  <si>
    <t>Navigate to input cost estimate data:</t>
  </si>
  <si>
    <t>Button 1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</si>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</sst>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_);_(* \(#,##0.0\);_(* &quot;-&quot;??_);_(@_)"/>
    <numFmt numFmtId="168" formatCode="0.000%"/>
    <numFmt numFmtId="169" formatCode="_(* #,##0.0_);_(* \(#,##0.0\);_(* &quot;-&quot;?_);_(@_)"/>
    <numFmt numFmtId="170" formatCode="_(&quot;$&quot;* #,##0.000_);_(&quot;$&quot;* \(#,##0.000\);_(&quot;$&quot;* &quot;-&quot;??_);_(@_)"/>
    <numFmt numFmtId="171" formatCode="_(&quot;$&quot;* #,##0.0000_);_(&quot;$&quot;* \(#,##0.0000\);_(&quot;$&quot;* &quot;-&quot;??_);_(@_)"/>
    <numFmt numFmtId="172" formatCode="[$-409]mmmm\ d\,\ yyyy;@"/>
    <numFmt numFmtId="173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indexed="12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indexed="12"/>
      <name val="Arial"/>
      <family val="2"/>
    </font>
    <font>
      <b/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 val="singleAccounting"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8080"/>
      <name val="Calibri"/>
      <family val="2"/>
    </font>
    <font>
      <sz val="11"/>
      <color rgb="FF000000"/>
      <name val="Calibri"/>
      <family val="2"/>
    </font>
    <font>
      <b/>
      <sz val="11"/>
      <color rgb="FF339966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7D8A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25">
    <xf numFmtId="0" fontId="0" fillId="0" borderId="0" xfId="0"/>
    <xf numFmtId="164" fontId="0" fillId="0" borderId="0" xfId="1" applyNumberFormat="1" applyFont="1" applyFill="1"/>
    <xf numFmtId="164" fontId="0" fillId="2" borderId="9" xfId="1" applyNumberFormat="1" applyFont="1" applyFill="1" applyBorder="1"/>
    <xf numFmtId="164" fontId="0" fillId="2" borderId="13" xfId="1" applyNumberFormat="1" applyFont="1" applyFill="1" applyBorder="1"/>
    <xf numFmtId="164" fontId="0" fillId="2" borderId="34" xfId="1" applyNumberFormat="1" applyFont="1" applyFill="1" applyBorder="1" applyAlignment="1">
      <alignment horizontal="left"/>
    </xf>
    <xf numFmtId="164" fontId="0" fillId="2" borderId="29" xfId="1" applyNumberFormat="1" applyFont="1" applyFill="1" applyBorder="1"/>
    <xf numFmtId="164" fontId="0" fillId="2" borderId="35" xfId="1" applyNumberFormat="1" applyFont="1" applyFill="1" applyBorder="1" applyAlignment="1">
      <alignment horizontal="left"/>
    </xf>
    <xf numFmtId="165" fontId="0" fillId="2" borderId="9" xfId="2" applyNumberFormat="1" applyFont="1" applyFill="1" applyBorder="1"/>
    <xf numFmtId="171" fontId="2" fillId="2" borderId="13" xfId="2" applyNumberFormat="1" applyFont="1" applyFill="1" applyBorder="1" applyAlignment="1">
      <alignment horizontal="left"/>
    </xf>
    <xf numFmtId="167" fontId="0" fillId="2" borderId="13" xfId="1" applyNumberFormat="1" applyFont="1" applyFill="1" applyBorder="1" applyAlignment="1">
      <alignment horizontal="left"/>
    </xf>
    <xf numFmtId="167" fontId="0" fillId="2" borderId="13" xfId="1" applyNumberFormat="1" applyFont="1" applyFill="1" applyBorder="1" applyAlignment="1"/>
    <xf numFmtId="164" fontId="21" fillId="0" borderId="0" xfId="1" applyNumberFormat="1" applyFont="1" applyFill="1" applyAlignment="1"/>
    <xf numFmtId="164" fontId="1" fillId="0" borderId="0" xfId="1" applyNumberFormat="1" applyFont="1" applyFill="1"/>
    <xf numFmtId="164" fontId="21" fillId="0" borderId="0" xfId="1" applyNumberFormat="1" applyFont="1" applyFill="1" applyAlignment="1">
      <alignment horizontal="center"/>
    </xf>
    <xf numFmtId="164" fontId="0" fillId="2" borderId="18" xfId="1" applyNumberFormat="1" applyFont="1" applyFill="1" applyBorder="1" applyAlignment="1">
      <alignment horizontal="left"/>
    </xf>
    <xf numFmtId="164" fontId="0" fillId="2" borderId="39" xfId="1" applyNumberFormat="1" applyFont="1" applyFill="1" applyBorder="1" applyAlignment="1">
      <alignment horizontal="left"/>
    </xf>
    <xf numFmtId="164" fontId="0" fillId="2" borderId="13" xfId="1" applyNumberFormat="1" applyFont="1" applyFill="1" applyBorder="1" applyAlignment="1">
      <alignment horizontal="left"/>
    </xf>
    <xf numFmtId="164" fontId="2" fillId="2" borderId="13" xfId="0" applyNumberFormat="1" applyFont="1" applyFill="1" applyBorder="1"/>
    <xf numFmtId="166" fontId="1" fillId="0" borderId="0" xfId="3" applyNumberFormat="1" applyFont="1" applyFill="1"/>
    <xf numFmtId="164" fontId="29" fillId="0" borderId="0" xfId="1" applyNumberFormat="1" applyFont="1" applyFill="1"/>
    <xf numFmtId="164" fontId="1" fillId="0" borderId="0" xfId="1" applyNumberFormat="1" applyFont="1" applyFill="1" applyAlignment="1">
      <alignment wrapText="1"/>
    </xf>
    <xf numFmtId="164" fontId="1" fillId="0" borderId="16" xfId="1" applyNumberFormat="1" applyFont="1" applyFill="1" applyBorder="1" applyAlignment="1">
      <alignment horizontal="center" wrapText="1"/>
    </xf>
    <xf numFmtId="164" fontId="1" fillId="0" borderId="0" xfId="1" applyNumberFormat="1" applyFont="1" applyFill="1" applyAlignment="1">
      <alignment horizontal="left" wrapText="1"/>
    </xf>
    <xf numFmtId="164" fontId="1" fillId="0" borderId="0" xfId="1" applyNumberFormat="1" applyFont="1" applyFill="1" applyBorder="1" applyAlignment="1">
      <alignment horizontal="center" wrapText="1"/>
    </xf>
    <xf numFmtId="164" fontId="1" fillId="0" borderId="16" xfId="1" applyNumberFormat="1" applyFont="1" applyFill="1" applyBorder="1"/>
    <xf numFmtId="164" fontId="30" fillId="0" borderId="0" xfId="1" applyNumberFormat="1" applyFont="1" applyFill="1"/>
    <xf numFmtId="164" fontId="32" fillId="0" borderId="0" xfId="1" applyNumberFormat="1" applyFont="1" applyFill="1"/>
    <xf numFmtId="164" fontId="1" fillId="0" borderId="0" xfId="1" applyNumberFormat="1" applyFont="1" applyFill="1" applyBorder="1"/>
    <xf numFmtId="165" fontId="1" fillId="0" borderId="0" xfId="2" applyNumberFormat="1" applyFont="1" applyFill="1"/>
    <xf numFmtId="164" fontId="21" fillId="0" borderId="0" xfId="1" applyNumberFormat="1" applyFont="1" applyFill="1" applyBorder="1" applyAlignment="1">
      <alignment horizontal="center"/>
    </xf>
    <xf numFmtId="164" fontId="29" fillId="0" borderId="0" xfId="1" applyNumberFormat="1" applyFont="1" applyFill="1" applyBorder="1"/>
    <xf numFmtId="164" fontId="1" fillId="0" borderId="0" xfId="1" applyNumberFormat="1" applyFont="1" applyFill="1" applyBorder="1" applyAlignment="1">
      <alignment wrapText="1"/>
    </xf>
    <xf numFmtId="164" fontId="1" fillId="0" borderId="0" xfId="1" applyNumberFormat="1" applyFont="1" applyFill="1" applyBorder="1" applyAlignment="1">
      <alignment horizontal="left" wrapText="1"/>
    </xf>
    <xf numFmtId="166" fontId="1" fillId="0" borderId="0" xfId="3" applyNumberFormat="1" applyFont="1" applyFill="1" applyBorder="1"/>
    <xf numFmtId="164" fontId="30" fillId="0" borderId="0" xfId="1" applyNumberFormat="1" applyFont="1" applyFill="1" applyBorder="1"/>
    <xf numFmtId="164" fontId="1" fillId="0" borderId="0" xfId="1" applyNumberFormat="1" applyFont="1" applyFill="1" applyBorder="1" applyAlignment="1">
      <alignment horizontal="center"/>
    </xf>
    <xf numFmtId="164" fontId="32" fillId="0" borderId="0" xfId="1" applyNumberFormat="1" applyFont="1" applyFill="1" applyBorder="1"/>
    <xf numFmtId="164" fontId="19" fillId="0" borderId="0" xfId="1" applyNumberFormat="1" applyFont="1" applyFill="1" applyAlignment="1">
      <alignment horizontal="center"/>
    </xf>
    <xf numFmtId="164" fontId="19" fillId="0" borderId="0" xfId="1" applyNumberFormat="1" applyFont="1" applyFill="1"/>
    <xf numFmtId="172" fontId="19" fillId="0" borderId="0" xfId="1" applyNumberFormat="1" applyFont="1" applyFill="1" applyAlignment="1">
      <alignment horizontal="center"/>
    </xf>
    <xf numFmtId="164" fontId="19" fillId="0" borderId="0" xfId="1" applyNumberFormat="1" applyFont="1" applyFill="1" applyAlignment="1">
      <alignment horizontal="left"/>
    </xf>
    <xf numFmtId="164" fontId="19" fillId="0" borderId="0" xfId="1" applyNumberFormat="1" applyFont="1" applyFill="1" applyAlignment="1">
      <alignment horizontal="right"/>
    </xf>
    <xf numFmtId="164" fontId="0" fillId="0" borderId="13" xfId="1" applyNumberFormat="1" applyFont="1" applyFill="1" applyBorder="1" applyAlignment="1" applyProtection="1">
      <alignment horizontal="left"/>
      <protection locked="0"/>
    </xf>
    <xf numFmtId="164" fontId="0" fillId="0" borderId="29" xfId="1" applyNumberFormat="1" applyFont="1" applyFill="1" applyBorder="1" applyAlignment="1" applyProtection="1">
      <alignment horizontal="left"/>
      <protection locked="0"/>
    </xf>
    <xf numFmtId="0" fontId="0" fillId="2" borderId="0" xfId="0" applyFill="1"/>
    <xf numFmtId="164" fontId="0" fillId="2" borderId="0" xfId="1" applyNumberFormat="1" applyFont="1" applyFill="1"/>
    <xf numFmtId="166" fontId="0" fillId="2" borderId="0" xfId="3" applyNumberFormat="1" applyFont="1" applyFill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0" fontId="19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 wrapText="1"/>
    </xf>
    <xf numFmtId="0" fontId="3" fillId="2" borderId="0" xfId="0" applyFont="1" applyFill="1"/>
    <xf numFmtId="165" fontId="2" fillId="2" borderId="0" xfId="2" applyNumberFormat="1" applyFont="1" applyFill="1" applyBorder="1" applyAlignment="1">
      <alignment horizontal="right"/>
    </xf>
    <xf numFmtId="164" fontId="2" fillId="2" borderId="0" xfId="1" applyNumberFormat="1" applyFont="1" applyFill="1" applyBorder="1"/>
    <xf numFmtId="0" fontId="2" fillId="2" borderId="0" xfId="0" applyFont="1" applyFill="1" applyBorder="1"/>
    <xf numFmtId="0" fontId="19" fillId="2" borderId="10" xfId="0" applyFont="1" applyFill="1" applyBorder="1"/>
    <xf numFmtId="0" fontId="6" fillId="2" borderId="11" xfId="0" applyFont="1" applyFill="1" applyBorder="1"/>
    <xf numFmtId="0" fontId="6" fillId="2" borderId="11" xfId="0" applyFont="1" applyFill="1" applyBorder="1" applyAlignment="1">
      <alignment horizontal="center" wrapText="1"/>
    </xf>
    <xf numFmtId="164" fontId="4" fillId="2" borderId="0" xfId="1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2" fillId="2" borderId="0" xfId="0" applyFont="1" applyFill="1"/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64" fontId="4" fillId="2" borderId="25" xfId="1" applyNumberFormat="1" applyFont="1" applyFill="1" applyBorder="1" applyAlignment="1">
      <alignment horizontal="center" vertical="center"/>
    </xf>
    <xf numFmtId="166" fontId="4" fillId="2" borderId="25" xfId="3" applyNumberFormat="1" applyFont="1" applyFill="1" applyBorder="1" applyAlignment="1">
      <alignment horizontal="center" vertical="center" wrapText="1"/>
    </xf>
    <xf numFmtId="164" fontId="4" fillId="2" borderId="25" xfId="1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6" fontId="0" fillId="2" borderId="13" xfId="3" applyNumberFormat="1" applyFont="1" applyFill="1" applyBorder="1"/>
    <xf numFmtId="164" fontId="11" fillId="2" borderId="13" xfId="1" applyNumberFormat="1" applyFont="1" applyFill="1" applyBorder="1" applyAlignment="1">
      <alignment horizontal="center" wrapText="1"/>
    </xf>
    <xf numFmtId="0" fontId="0" fillId="2" borderId="13" xfId="0" applyFill="1" applyBorder="1"/>
    <xf numFmtId="164" fontId="0" fillId="2" borderId="30" xfId="0" applyNumberFormat="1" applyFill="1" applyBorder="1"/>
    <xf numFmtId="169" fontId="0" fillId="2" borderId="0" xfId="0" applyNumberFormat="1" applyFill="1"/>
    <xf numFmtId="9" fontId="0" fillId="2" borderId="0" xfId="3" applyFont="1" applyFill="1"/>
    <xf numFmtId="166" fontId="0" fillId="2" borderId="29" xfId="3" applyNumberFormat="1" applyFont="1" applyFill="1" applyBorder="1"/>
    <xf numFmtId="164" fontId="11" fillId="2" borderId="29" xfId="1" applyNumberFormat="1" applyFont="1" applyFill="1" applyBorder="1" applyAlignment="1">
      <alignment horizontal="center" wrapText="1"/>
    </xf>
    <xf numFmtId="0" fontId="0" fillId="2" borderId="29" xfId="0" applyFill="1" applyBorder="1"/>
    <xf numFmtId="164" fontId="0" fillId="2" borderId="29" xfId="1" applyNumberFormat="1" applyFont="1" applyFill="1" applyBorder="1" applyAlignment="1">
      <alignment horizontal="left"/>
    </xf>
    <xf numFmtId="164" fontId="0" fillId="2" borderId="31" xfId="0" applyNumberForma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4" fontId="0" fillId="2" borderId="0" xfId="1" applyNumberFormat="1" applyFont="1" applyFill="1" applyBorder="1" applyAlignment="1">
      <alignment horizontal="left"/>
    </xf>
    <xf numFmtId="0" fontId="0" fillId="2" borderId="0" xfId="0" applyFill="1" applyBorder="1"/>
    <xf numFmtId="166" fontId="0" fillId="2" borderId="0" xfId="3" applyNumberFormat="1" applyFont="1" applyFill="1" applyBorder="1"/>
    <xf numFmtId="164" fontId="5" fillId="2" borderId="0" xfId="1" applyNumberFormat="1" applyFont="1" applyFill="1" applyBorder="1"/>
    <xf numFmtId="1" fontId="5" fillId="2" borderId="0" xfId="0" applyNumberFormat="1" applyFont="1" applyFill="1" applyBorder="1" applyAlignment="1">
      <alignment horizontal="center"/>
    </xf>
    <xf numFmtId="164" fontId="0" fillId="2" borderId="0" xfId="1" applyNumberFormat="1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164" fontId="1" fillId="2" borderId="0" xfId="1" applyNumberFormat="1" applyFill="1" applyBorder="1" applyAlignment="1">
      <alignment vertical="center"/>
    </xf>
    <xf numFmtId="1" fontId="1" fillId="2" borderId="0" xfId="2" applyNumberForma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4" fillId="6" borderId="27" xfId="0" quotePrefix="1" applyFont="1" applyFill="1" applyBorder="1" applyAlignment="1" applyProtection="1">
      <alignment horizontal="left"/>
      <protection locked="0"/>
    </xf>
    <xf numFmtId="0" fontId="0" fillId="6" borderId="13" xfId="0" quotePrefix="1" applyFill="1" applyBorder="1" applyAlignment="1" applyProtection="1">
      <alignment horizontal="left"/>
      <protection locked="0"/>
    </xf>
    <xf numFmtId="164" fontId="0" fillId="6" borderId="13" xfId="1" applyNumberFormat="1" applyFont="1" applyFill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4" fillId="6" borderId="28" xfId="0" quotePrefix="1" applyFont="1" applyFill="1" applyBorder="1" applyAlignment="1" applyProtection="1">
      <alignment horizontal="left"/>
      <protection locked="0"/>
    </xf>
    <xf numFmtId="0" fontId="0" fillId="6" borderId="29" xfId="0" quotePrefix="1" applyFill="1" applyBorder="1" applyAlignment="1" applyProtection="1">
      <alignment horizontal="left"/>
      <protection locked="0"/>
    </xf>
    <xf numFmtId="164" fontId="0" fillId="6" borderId="29" xfId="1" applyNumberFormat="1" applyFont="1" applyFill="1" applyBorder="1" applyAlignment="1" applyProtection="1">
      <alignment horizontal="left"/>
      <protection locked="0"/>
    </xf>
    <xf numFmtId="0" fontId="0" fillId="6" borderId="29" xfId="0" applyFill="1" applyBorder="1" applyProtection="1">
      <protection locked="0"/>
    </xf>
    <xf numFmtId="0" fontId="0" fillId="6" borderId="27" xfId="0" applyFill="1" applyBorder="1" applyAlignment="1" applyProtection="1">
      <alignment horizontal="center" wrapText="1"/>
      <protection locked="0"/>
    </xf>
    <xf numFmtId="0" fontId="0" fillId="6" borderId="30" xfId="0" applyFill="1" applyBorder="1" applyAlignment="1" applyProtection="1">
      <alignment horizontal="center" wrapText="1"/>
      <protection locked="0"/>
    </xf>
    <xf numFmtId="0" fontId="0" fillId="6" borderId="28" xfId="0" applyFill="1" applyBorder="1" applyAlignment="1" applyProtection="1">
      <alignment horizontal="center" wrapText="1"/>
      <protection locked="0"/>
    </xf>
    <xf numFmtId="0" fontId="0" fillId="6" borderId="31" xfId="0" applyFill="1" applyBorder="1" applyAlignment="1" applyProtection="1">
      <alignment horizontal="center" wrapText="1"/>
      <protection locked="0"/>
    </xf>
    <xf numFmtId="164" fontId="2" fillId="5" borderId="23" xfId="1" applyNumberFormat="1" applyFont="1" applyFill="1" applyBorder="1" applyAlignment="1">
      <alignment vertical="center"/>
    </xf>
    <xf numFmtId="164" fontId="2" fillId="5" borderId="19" xfId="1" applyNumberFormat="1" applyFont="1" applyFill="1" applyBorder="1" applyAlignment="1">
      <alignment vertical="center"/>
    </xf>
    <xf numFmtId="164" fontId="2" fillId="5" borderId="20" xfId="0" applyNumberFormat="1" applyFont="1" applyFill="1" applyBorder="1" applyAlignment="1">
      <alignment vertical="center"/>
    </xf>
    <xf numFmtId="0" fontId="19" fillId="5" borderId="1" xfId="0" applyFont="1" applyFill="1" applyBorder="1"/>
    <xf numFmtId="0" fontId="6" fillId="5" borderId="2" xfId="0" applyFont="1" applyFill="1" applyBorder="1"/>
    <xf numFmtId="0" fontId="8" fillId="5" borderId="2" xfId="4" applyFont="1" applyFill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/>
    <xf numFmtId="0" fontId="19" fillId="5" borderId="10" xfId="0" applyFont="1" applyFill="1" applyBorder="1"/>
    <xf numFmtId="0" fontId="6" fillId="5" borderId="11" xfId="0" applyFont="1" applyFill="1" applyBorder="1" applyAlignment="1">
      <alignment vertical="center"/>
    </xf>
    <xf numFmtId="0" fontId="6" fillId="5" borderId="11" xfId="0" applyFont="1" applyFill="1" applyBorder="1"/>
    <xf numFmtId="0" fontId="6" fillId="5" borderId="11" xfId="0" applyFont="1" applyFill="1" applyBorder="1" applyAlignment="1">
      <alignment horizontal="center" wrapText="1"/>
    </xf>
    <xf numFmtId="0" fontId="8" fillId="5" borderId="11" xfId="4" applyFont="1" applyFill="1" applyBorder="1" applyAlignment="1" applyProtection="1">
      <alignment horizontal="left"/>
      <protection locked="0"/>
    </xf>
    <xf numFmtId="0" fontId="6" fillId="5" borderId="12" xfId="0" applyFont="1" applyFill="1" applyBorder="1"/>
    <xf numFmtId="165" fontId="36" fillId="5" borderId="5" xfId="2" applyNumberFormat="1" applyFont="1" applyFill="1" applyBorder="1" applyAlignment="1">
      <alignment horizontal="right"/>
    </xf>
    <xf numFmtId="164" fontId="36" fillId="5" borderId="6" xfId="1" applyNumberFormat="1" applyFont="1" applyFill="1" applyBorder="1"/>
    <xf numFmtId="0" fontId="36" fillId="5" borderId="6" xfId="0" applyFont="1" applyFill="1" applyBorder="1"/>
    <xf numFmtId="0" fontId="36" fillId="5" borderId="7" xfId="0" applyFont="1" applyFill="1" applyBorder="1"/>
    <xf numFmtId="164" fontId="36" fillId="5" borderId="5" xfId="1" applyNumberFormat="1" applyFont="1" applyFill="1" applyBorder="1"/>
    <xf numFmtId="164" fontId="36" fillId="5" borderId="7" xfId="0" applyNumberFormat="1" applyFont="1" applyFill="1" applyBorder="1"/>
    <xf numFmtId="0" fontId="0" fillId="7" borderId="0" xfId="0" applyFill="1"/>
    <xf numFmtId="0" fontId="20" fillId="7" borderId="0" xfId="0" applyFont="1" applyFill="1" applyAlignment="1">
      <alignment horizontal="center"/>
    </xf>
    <xf numFmtId="0" fontId="0" fillId="7" borderId="0" xfId="0" applyFill="1" applyBorder="1"/>
    <xf numFmtId="0" fontId="2" fillId="7" borderId="0" xfId="0" applyFont="1" applyFill="1" applyBorder="1"/>
    <xf numFmtId="167" fontId="2" fillId="7" borderId="0" xfId="1" applyNumberFormat="1" applyFont="1" applyFill="1" applyBorder="1" applyAlignment="1"/>
    <xf numFmtId="0" fontId="19" fillId="7" borderId="1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right"/>
    </xf>
    <xf numFmtId="0" fontId="6" fillId="7" borderId="3" xfId="0" applyFont="1" applyFill="1" applyBorder="1"/>
    <xf numFmtId="0" fontId="2" fillId="7" borderId="0" xfId="0" applyFont="1" applyFill="1"/>
    <xf numFmtId="0" fontId="3" fillId="7" borderId="0" xfId="0" applyFont="1" applyFill="1"/>
    <xf numFmtId="164" fontId="0" fillId="7" borderId="0" xfId="1" applyNumberFormat="1" applyFont="1" applyFill="1" applyAlignment="1">
      <alignment horizontal="center"/>
    </xf>
    <xf numFmtId="0" fontId="8" fillId="7" borderId="10" xfId="4" applyFill="1" applyBorder="1" applyAlignment="1" applyProtection="1">
      <alignment horizontal="left"/>
      <protection locked="0"/>
    </xf>
    <xf numFmtId="0" fontId="6" fillId="7" borderId="11" xfId="0" applyFont="1" applyFill="1" applyBorder="1" applyAlignment="1">
      <alignment horizontal="right"/>
    </xf>
    <xf numFmtId="0" fontId="6" fillId="7" borderId="12" xfId="0" applyFont="1" applyFill="1" applyBorder="1"/>
    <xf numFmtId="0" fontId="2" fillId="7" borderId="0" xfId="0" applyFont="1" applyFill="1" applyBorder="1" applyAlignment="1">
      <alignment horizontal="right"/>
    </xf>
    <xf numFmtId="14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164" fontId="2" fillId="7" borderId="0" xfId="1" applyNumberFormat="1" applyFont="1" applyFill="1" applyBorder="1" applyAlignment="1">
      <alignment horizontal="right"/>
    </xf>
    <xf numFmtId="164" fontId="2" fillId="7" borderId="0" xfId="1" applyNumberFormat="1" applyFont="1" applyFill="1" applyBorder="1" applyAlignment="1">
      <alignment horizontal="center"/>
    </xf>
    <xf numFmtId="164" fontId="2" fillId="7" borderId="0" xfId="0" applyNumberFormat="1" applyFont="1" applyFill="1" applyBorder="1"/>
    <xf numFmtId="164" fontId="0" fillId="7" borderId="0" xfId="1" applyNumberFormat="1" applyFont="1" applyFill="1" applyBorder="1" applyAlignment="1">
      <alignment horizontal="center"/>
    </xf>
    <xf numFmtId="0" fontId="4" fillId="7" borderId="41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 wrapText="1"/>
    </xf>
    <xf numFmtId="164" fontId="4" fillId="7" borderId="40" xfId="1" applyNumberFormat="1" applyFont="1" applyFill="1" applyBorder="1" applyAlignment="1">
      <alignment horizontal="center" vertical="center" wrapText="1"/>
    </xf>
    <xf numFmtId="164" fontId="10" fillId="7" borderId="40" xfId="1" applyNumberFormat="1" applyFont="1" applyFill="1" applyBorder="1" applyAlignment="1">
      <alignment horizontal="center" vertical="center" wrapText="1"/>
    </xf>
    <xf numFmtId="167" fontId="4" fillId="7" borderId="40" xfId="1" applyNumberFormat="1" applyFont="1" applyFill="1" applyBorder="1" applyAlignment="1">
      <alignment horizontal="center" vertical="center" wrapText="1"/>
    </xf>
    <xf numFmtId="0" fontId="24" fillId="7" borderId="40" xfId="0" applyFont="1" applyFill="1" applyBorder="1" applyAlignment="1">
      <alignment horizontal="center" vertical="center"/>
    </xf>
    <xf numFmtId="0" fontId="24" fillId="7" borderId="4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164" fontId="37" fillId="7" borderId="2" xfId="1" applyNumberFormat="1" applyFont="1" applyFill="1" applyBorder="1" applyAlignment="1">
      <alignment horizontal="center"/>
    </xf>
    <xf numFmtId="44" fontId="38" fillId="7" borderId="2" xfId="2" applyFont="1" applyFill="1" applyBorder="1"/>
    <xf numFmtId="167" fontId="37" fillId="7" borderId="40" xfId="1" applyNumberFormat="1" applyFont="1" applyFill="1" applyBorder="1" applyAlignment="1"/>
    <xf numFmtId="43" fontId="37" fillId="7" borderId="40" xfId="1" applyFont="1" applyFill="1" applyBorder="1" applyAlignment="1"/>
    <xf numFmtId="43" fontId="35" fillId="7" borderId="3" xfId="0" applyNumberFormat="1" applyFont="1" applyFill="1" applyBorder="1"/>
    <xf numFmtId="43" fontId="0" fillId="7" borderId="0" xfId="0" applyNumberFormat="1" applyFill="1"/>
    <xf numFmtId="164" fontId="37" fillId="7" borderId="11" xfId="1" applyNumberFormat="1" applyFont="1" applyFill="1" applyBorder="1" applyAlignment="1">
      <alignment horizontal="center"/>
    </xf>
    <xf numFmtId="44" fontId="34" fillId="7" borderId="11" xfId="2" applyFont="1" applyFill="1" applyBorder="1"/>
    <xf numFmtId="167" fontId="37" fillId="7" borderId="21" xfId="1" applyNumberFormat="1" applyFont="1" applyFill="1" applyBorder="1" applyAlignment="1"/>
    <xf numFmtId="43" fontId="37" fillId="7" borderId="21" xfId="1" applyFont="1" applyFill="1" applyBorder="1" applyAlignment="1"/>
    <xf numFmtId="43" fontId="35" fillId="7" borderId="12" xfId="0" applyNumberFormat="1" applyFont="1" applyFill="1" applyBorder="1"/>
    <xf numFmtId="164" fontId="0" fillId="7" borderId="2" xfId="1" applyNumberFormat="1" applyFont="1" applyFill="1" applyBorder="1" applyAlignment="1">
      <alignment horizontal="center"/>
    </xf>
    <xf numFmtId="44" fontId="31" fillId="7" borderId="2" xfId="2" applyFont="1" applyFill="1" applyBorder="1"/>
    <xf numFmtId="167" fontId="0" fillId="7" borderId="40" xfId="1" applyNumberFormat="1" applyFont="1" applyFill="1" applyBorder="1" applyAlignment="1"/>
    <xf numFmtId="43" fontId="0" fillId="7" borderId="40" xfId="1" applyFont="1" applyFill="1" applyBorder="1" applyAlignment="1"/>
    <xf numFmtId="43" fontId="0" fillId="7" borderId="3" xfId="0" applyNumberFormat="1" applyFill="1" applyBorder="1"/>
    <xf numFmtId="0" fontId="4" fillId="7" borderId="10" xfId="0" quotePrefix="1" applyFont="1" applyFill="1" applyBorder="1" applyAlignment="1"/>
    <xf numFmtId="0" fontId="0" fillId="7" borderId="11" xfId="0" applyFill="1" applyBorder="1" applyAlignment="1">
      <alignment horizontal="left"/>
    </xf>
    <xf numFmtId="164" fontId="0" fillId="7" borderId="11" xfId="1" applyNumberFormat="1" applyFont="1" applyFill="1" applyBorder="1" applyAlignment="1">
      <alignment horizontal="center"/>
    </xf>
    <xf numFmtId="44" fontId="2" fillId="7" borderId="11" xfId="2" applyFont="1" applyFill="1" applyBorder="1"/>
    <xf numFmtId="167" fontId="0" fillId="7" borderId="21" xfId="1" applyNumberFormat="1" applyFont="1" applyFill="1" applyBorder="1" applyAlignment="1"/>
    <xf numFmtId="43" fontId="0" fillId="7" borderId="21" xfId="1" applyFont="1" applyFill="1" applyBorder="1" applyAlignment="1"/>
    <xf numFmtId="43" fontId="0" fillId="7" borderId="12" xfId="0" applyNumberFormat="1" applyFill="1" applyBorder="1"/>
    <xf numFmtId="0" fontId="4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44" fontId="2" fillId="7" borderId="0" xfId="2" applyFont="1" applyFill="1" applyBorder="1"/>
    <xf numFmtId="43" fontId="0" fillId="7" borderId="14" xfId="1" applyFont="1" applyFill="1" applyBorder="1" applyAlignment="1">
      <alignment horizontal="right"/>
    </xf>
    <xf numFmtId="43" fontId="22" fillId="7" borderId="0" xfId="1" applyFont="1" applyFill="1" applyAlignment="1">
      <alignment horizontal="left"/>
    </xf>
    <xf numFmtId="167" fontId="2" fillId="7" borderId="0" xfId="1" applyNumberFormat="1" applyFont="1" applyFill="1" applyAlignment="1"/>
    <xf numFmtId="43" fontId="0" fillId="7" borderId="13" xfId="1" applyFont="1" applyFill="1" applyBorder="1" applyAlignment="1">
      <alignment horizontal="right"/>
    </xf>
    <xf numFmtId="167" fontId="0" fillId="7" borderId="0" xfId="1" applyNumberFormat="1" applyFont="1" applyFill="1" applyAlignment="1"/>
    <xf numFmtId="43" fontId="32" fillId="7" borderId="0" xfId="1" applyFont="1" applyFill="1" applyAlignment="1">
      <alignment horizontal="right"/>
    </xf>
    <xf numFmtId="43" fontId="0" fillId="7" borderId="0" xfId="1" applyFont="1" applyFill="1" applyAlignment="1">
      <alignment horizontal="right"/>
    </xf>
    <xf numFmtId="0" fontId="0" fillId="7" borderId="0" xfId="0" applyFill="1" applyAlignment="1">
      <alignment horizontal="right"/>
    </xf>
    <xf numFmtId="167" fontId="0" fillId="2" borderId="0" xfId="1" applyNumberFormat="1" applyFont="1" applyFill="1"/>
    <xf numFmtId="0" fontId="6" fillId="2" borderId="0" xfId="0" applyFont="1" applyFill="1" applyBorder="1"/>
    <xf numFmtId="0" fontId="8" fillId="2" borderId="0" xfId="4" applyFont="1" applyFill="1" applyBorder="1" applyAlignment="1" applyProtection="1">
      <alignment vertical="center"/>
    </xf>
    <xf numFmtId="0" fontId="6" fillId="2" borderId="0" xfId="0" applyFont="1" applyFill="1" applyBorder="1" applyAlignment="1">
      <alignment horizontal="center" wrapText="1"/>
    </xf>
    <xf numFmtId="167" fontId="2" fillId="2" borderId="0" xfId="1" applyNumberFormat="1" applyFont="1" applyFill="1" applyBorder="1"/>
    <xf numFmtId="0" fontId="19" fillId="2" borderId="0" xfId="0" applyFont="1" applyFill="1" applyBorder="1"/>
    <xf numFmtId="167" fontId="19" fillId="2" borderId="0" xfId="1" applyNumberFormat="1" applyFont="1" applyFill="1" applyBorder="1"/>
    <xf numFmtId="0" fontId="6" fillId="2" borderId="0" xfId="0" applyFont="1" applyFill="1" applyBorder="1" applyAlignment="1">
      <alignment vertical="center"/>
    </xf>
    <xf numFmtId="0" fontId="8" fillId="2" borderId="0" xfId="4" applyFont="1" applyFill="1" applyBorder="1" applyAlignment="1" applyProtection="1">
      <alignment horizontal="left"/>
    </xf>
    <xf numFmtId="167" fontId="4" fillId="2" borderId="0" xfId="1" applyNumberFormat="1" applyFont="1" applyFill="1" applyAlignment="1">
      <alignment horizontal="right"/>
    </xf>
    <xf numFmtId="0" fontId="9" fillId="2" borderId="24" xfId="0" applyFont="1" applyFill="1" applyBorder="1" applyAlignment="1">
      <alignment horizontal="center" vertical="center"/>
    </xf>
    <xf numFmtId="164" fontId="10" fillId="2" borderId="25" xfId="1" applyNumberFormat="1" applyFont="1" applyFill="1" applyBorder="1" applyAlignment="1">
      <alignment horizontal="center" vertical="center" wrapText="1"/>
    </xf>
    <xf numFmtId="167" fontId="10" fillId="2" borderId="25" xfId="1" applyNumberFormat="1" applyFont="1" applyFill="1" applyBorder="1" applyAlignment="1">
      <alignment horizontal="center" vertical="center" wrapText="1"/>
    </xf>
    <xf numFmtId="166" fontId="10" fillId="2" borderId="25" xfId="3" applyNumberFormat="1" applyFont="1" applyFill="1" applyBorder="1" applyAlignment="1">
      <alignment horizontal="center" vertical="center" wrapText="1"/>
    </xf>
    <xf numFmtId="164" fontId="10" fillId="2" borderId="33" xfId="1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wrapText="1"/>
    </xf>
    <xf numFmtId="167" fontId="0" fillId="2" borderId="0" xfId="1" applyNumberFormat="1" applyFont="1" applyFill="1" applyBorder="1" applyAlignment="1">
      <alignment horizontal="left"/>
    </xf>
    <xf numFmtId="164" fontId="0" fillId="2" borderId="0" xfId="1" applyNumberFormat="1" applyFont="1" applyFill="1" applyBorder="1"/>
    <xf numFmtId="167" fontId="0" fillId="2" borderId="0" xfId="1" applyNumberFormat="1" applyFont="1" applyFill="1" applyBorder="1"/>
    <xf numFmtId="164" fontId="5" fillId="2" borderId="0" xfId="1" applyNumberFormat="1" applyFont="1" applyFill="1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9" fillId="0" borderId="27" xfId="0" applyFont="1" applyFill="1" applyBorder="1" applyAlignment="1">
      <alignment horizontal="left" wrapText="1"/>
    </xf>
    <xf numFmtId="0" fontId="9" fillId="0" borderId="27" xfId="0" applyFont="1" applyFill="1" applyBorder="1" applyAlignment="1" applyProtection="1">
      <alignment horizontal="left" wrapText="1"/>
      <protection locked="0"/>
    </xf>
    <xf numFmtId="167" fontId="0" fillId="0" borderId="13" xfId="1" applyNumberFormat="1" applyFont="1" applyFill="1" applyBorder="1" applyAlignment="1" applyProtection="1">
      <alignment horizontal="left"/>
      <protection locked="0"/>
    </xf>
    <xf numFmtId="0" fontId="9" fillId="0" borderId="28" xfId="0" applyFont="1" applyFill="1" applyBorder="1" applyAlignment="1" applyProtection="1">
      <alignment horizontal="left" wrapText="1"/>
      <protection locked="0"/>
    </xf>
    <xf numFmtId="167" fontId="0" fillId="0" borderId="29" xfId="1" applyNumberFormat="1" applyFont="1" applyFill="1" applyBorder="1" applyAlignment="1" applyProtection="1">
      <alignment horizontal="left"/>
      <protection locked="0"/>
    </xf>
    <xf numFmtId="169" fontId="0" fillId="0" borderId="30" xfId="0" applyNumberForma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25" fillId="2" borderId="2" xfId="4" applyFont="1" applyFill="1" applyBorder="1" applyAlignment="1" applyProtection="1">
      <alignment vertical="center"/>
    </xf>
    <xf numFmtId="0" fontId="0" fillId="2" borderId="3" xfId="0" applyFill="1" applyBorder="1"/>
    <xf numFmtId="0" fontId="19" fillId="2" borderId="11" xfId="0" applyFont="1" applyFill="1" applyBorder="1"/>
    <xf numFmtId="0" fontId="8" fillId="2" borderId="11" xfId="4" applyFont="1" applyFill="1" applyBorder="1" applyAlignment="1" applyProtection="1">
      <alignment horizontal="left"/>
    </xf>
    <xf numFmtId="0" fontId="0" fillId="2" borderId="12" xfId="0" applyFill="1" applyBorder="1"/>
    <xf numFmtId="0" fontId="2" fillId="2" borderId="26" xfId="0" applyFont="1" applyFill="1" applyBorder="1" applyAlignment="1">
      <alignment horizontal="center" vertical="center" wrapText="1"/>
    </xf>
    <xf numFmtId="165" fontId="0" fillId="2" borderId="0" xfId="2" applyNumberFormat="1" applyFont="1" applyFill="1" applyBorder="1"/>
    <xf numFmtId="167" fontId="0" fillId="6" borderId="13" xfId="1" applyNumberFormat="1" applyFont="1" applyFill="1" applyBorder="1" applyAlignment="1" applyProtection="1">
      <alignment horizontal="left"/>
      <protection locked="0"/>
    </xf>
    <xf numFmtId="167" fontId="0" fillId="6" borderId="29" xfId="1" applyNumberFormat="1" applyFont="1" applyFill="1" applyBorder="1" applyAlignment="1" applyProtection="1">
      <alignment horizontal="left"/>
      <protection locked="0"/>
    </xf>
    <xf numFmtId="9" fontId="0" fillId="0" borderId="13" xfId="3" applyFont="1" applyFill="1" applyBorder="1" applyAlignment="1" applyProtection="1">
      <alignment horizontal="center"/>
      <protection locked="0"/>
    </xf>
    <xf numFmtId="9" fontId="0" fillId="0" borderId="29" xfId="3" applyFont="1" applyFill="1" applyBorder="1" applyAlignment="1" applyProtection="1">
      <alignment horizontal="center"/>
      <protection locked="0"/>
    </xf>
    <xf numFmtId="0" fontId="19" fillId="2" borderId="2" xfId="0" applyFont="1" applyFill="1" applyBorder="1"/>
    <xf numFmtId="0" fontId="19" fillId="2" borderId="4" xfId="0" applyFont="1" applyFill="1" applyBorder="1"/>
    <xf numFmtId="0" fontId="8" fillId="2" borderId="0" xfId="4" applyFill="1" applyBorder="1" applyAlignment="1" applyProtection="1">
      <alignment horizontal="left"/>
    </xf>
    <xf numFmtId="0" fontId="0" fillId="2" borderId="8" xfId="0" applyFill="1" applyBorder="1"/>
    <xf numFmtId="0" fontId="0" fillId="2" borderId="11" xfId="0" applyFill="1" applyBorder="1"/>
    <xf numFmtId="1" fontId="3" fillId="2" borderId="11" xfId="0" applyNumberFormat="1" applyFont="1" applyFill="1" applyBorder="1" applyAlignment="1">
      <alignment horizontal="center"/>
    </xf>
    <xf numFmtId="0" fontId="8" fillId="2" borderId="11" xfId="4" applyFill="1" applyBorder="1" applyAlignment="1" applyProtection="1"/>
    <xf numFmtId="164" fontId="0" fillId="2" borderId="11" xfId="1" applyNumberFormat="1" applyFont="1" applyFill="1" applyBorder="1"/>
    <xf numFmtId="0" fontId="9" fillId="2" borderId="36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 applyProtection="1">
      <alignment horizontal="center" wrapText="1"/>
      <protection locked="0"/>
    </xf>
    <xf numFmtId="167" fontId="0" fillId="0" borderId="13" xfId="1" applyNumberFormat="1" applyFont="1" applyFill="1" applyBorder="1" applyAlignment="1" applyProtection="1">
      <protection locked="0"/>
    </xf>
    <xf numFmtId="173" fontId="9" fillId="0" borderId="15" xfId="0" applyNumberFormat="1" applyFont="1" applyFill="1" applyBorder="1" applyAlignment="1" applyProtection="1">
      <alignment horizontal="center" wrapText="1"/>
      <protection locked="0"/>
    </xf>
    <xf numFmtId="169" fontId="18" fillId="0" borderId="30" xfId="0" applyNumberFormat="1" applyFont="1" applyFill="1" applyBorder="1" applyProtection="1">
      <protection locked="0"/>
    </xf>
    <xf numFmtId="0" fontId="18" fillId="0" borderId="30" xfId="0" applyFont="1" applyFill="1" applyBorder="1" applyProtection="1">
      <protection locked="0"/>
    </xf>
    <xf numFmtId="0" fontId="18" fillId="0" borderId="31" xfId="0" applyFont="1" applyFill="1" applyBorder="1" applyProtection="1">
      <protection locked="0"/>
    </xf>
    <xf numFmtId="0" fontId="25" fillId="2" borderId="0" xfId="4" applyFont="1" applyFill="1" applyBorder="1" applyAlignment="1" applyProtection="1">
      <alignment vertical="center"/>
    </xf>
    <xf numFmtId="44" fontId="0" fillId="0" borderId="13" xfId="2" applyFont="1" applyFill="1" applyBorder="1" applyAlignment="1" applyProtection="1">
      <alignment horizontal="left"/>
      <protection locked="0"/>
    </xf>
    <xf numFmtId="44" fontId="0" fillId="0" borderId="29" xfId="2" applyFont="1" applyFill="1" applyBorder="1" applyAlignment="1" applyProtection="1">
      <alignment horizontal="left"/>
      <protection locked="0"/>
    </xf>
    <xf numFmtId="169" fontId="0" fillId="8" borderId="30" xfId="0" applyNumberFormat="1" applyFill="1" applyBorder="1" applyProtection="1">
      <protection locked="0"/>
    </xf>
    <xf numFmtId="0" fontId="0" fillId="8" borderId="30" xfId="0" applyFill="1" applyBorder="1" applyProtection="1">
      <protection locked="0"/>
    </xf>
    <xf numFmtId="0" fontId="0" fillId="8" borderId="31" xfId="0" applyFill="1" applyBorder="1" applyProtection="1">
      <protection locked="0"/>
    </xf>
    <xf numFmtId="0" fontId="20" fillId="2" borderId="0" xfId="0" applyFont="1" applyFill="1" applyAlignment="1"/>
    <xf numFmtId="1" fontId="17" fillId="2" borderId="1" xfId="0" applyNumberFormat="1" applyFont="1" applyFill="1" applyBorder="1" applyAlignment="1">
      <alignment horizontal="left"/>
    </xf>
    <xf numFmtId="1" fontId="11" fillId="2" borderId="2" xfId="0" applyNumberFormat="1" applyFont="1" applyFill="1" applyBorder="1" applyAlignment="1">
      <alignment horizontal="center"/>
    </xf>
    <xf numFmtId="0" fontId="15" fillId="2" borderId="2" xfId="0" applyFont="1" applyFill="1" applyBorder="1"/>
    <xf numFmtId="164" fontId="11" fillId="2" borderId="2" xfId="1" applyNumberFormat="1" applyFont="1" applyFill="1" applyBorder="1"/>
    <xf numFmtId="164" fontId="15" fillId="2" borderId="2" xfId="1" applyNumberFormat="1" applyFont="1" applyFill="1" applyBorder="1"/>
    <xf numFmtId="1" fontId="17" fillId="2" borderId="4" xfId="0" applyNumberFormat="1" applyFont="1" applyFill="1" applyBorder="1" applyAlignment="1">
      <alignment horizontal="left"/>
    </xf>
    <xf numFmtId="0" fontId="16" fillId="2" borderId="0" xfId="4" applyFont="1" applyFill="1" applyBorder="1" applyAlignment="1" applyProtection="1">
      <alignment vertical="center"/>
    </xf>
    <xf numFmtId="1" fontId="11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164" fontId="11" fillId="2" borderId="0" xfId="1" applyNumberFormat="1" applyFont="1" applyFill="1" applyBorder="1"/>
    <xf numFmtId="0" fontId="15" fillId="2" borderId="0" xfId="0" applyFont="1" applyFill="1" applyBorder="1"/>
    <xf numFmtId="1" fontId="17" fillId="2" borderId="10" xfId="0" applyNumberFormat="1" applyFont="1" applyFill="1" applyBorder="1" applyAlignment="1">
      <alignment horizontal="left"/>
    </xf>
    <xf numFmtId="1" fontId="11" fillId="2" borderId="11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 wrapText="1"/>
    </xf>
    <xf numFmtId="0" fontId="15" fillId="2" borderId="11" xfId="0" applyFont="1" applyFill="1" applyBorder="1"/>
    <xf numFmtId="164" fontId="2" fillId="2" borderId="0" xfId="1" applyNumberFormat="1" applyFont="1" applyFill="1"/>
    <xf numFmtId="1" fontId="2" fillId="2" borderId="0" xfId="0" applyNumberFormat="1" applyFont="1" applyFill="1" applyAlignment="1">
      <alignment horizontal="center"/>
    </xf>
    <xf numFmtId="165" fontId="2" fillId="2" borderId="0" xfId="2" applyNumberFormat="1" applyFont="1" applyFill="1"/>
    <xf numFmtId="0" fontId="2" fillId="2" borderId="9" xfId="0" applyFont="1" applyFill="1" applyBorder="1" applyAlignment="1">
      <alignment horizontal="center"/>
    </xf>
    <xf numFmtId="167" fontId="10" fillId="2" borderId="26" xfId="1" applyNumberFormat="1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 wrapText="1"/>
    </xf>
    <xf numFmtId="167" fontId="0" fillId="0" borderId="6" xfId="1" applyNumberFormat="1" applyFont="1" applyFill="1" applyBorder="1"/>
    <xf numFmtId="164" fontId="0" fillId="0" borderId="7" xfId="1" applyNumberFormat="1" applyFont="1" applyFill="1" applyBorder="1"/>
    <xf numFmtId="164" fontId="0" fillId="0" borderId="5" xfId="1" applyNumberFormat="1" applyFont="1" applyFill="1" applyBorder="1" applyProtection="1">
      <protection locked="0"/>
    </xf>
    <xf numFmtId="167" fontId="0" fillId="0" borderId="30" xfId="1" applyNumberFormat="1" applyFont="1" applyFill="1" applyBorder="1" applyAlignment="1" applyProtection="1">
      <alignment horizontal="left"/>
      <protection locked="0"/>
    </xf>
    <xf numFmtId="1" fontId="16" fillId="2" borderId="2" xfId="4" applyNumberFormat="1" applyFont="1" applyFill="1" applyBorder="1" applyAlignment="1" applyProtection="1">
      <alignment horizontal="left"/>
      <protection locked="0"/>
    </xf>
    <xf numFmtId="0" fontId="16" fillId="2" borderId="0" xfId="4" applyFont="1" applyFill="1" applyBorder="1" applyAlignment="1" applyProtection="1">
      <alignment vertical="center"/>
      <protection locked="0"/>
    </xf>
    <xf numFmtId="0" fontId="16" fillId="2" borderId="11" xfId="4" applyFont="1" applyFill="1" applyBorder="1" applyAlignment="1" applyProtection="1">
      <protection locked="0"/>
    </xf>
    <xf numFmtId="164" fontId="17" fillId="2" borderId="11" xfId="1" applyNumberFormat="1" applyFont="1" applyFill="1" applyBorder="1"/>
    <xf numFmtId="0" fontId="8" fillId="2" borderId="0" xfId="4" applyFill="1" applyBorder="1" applyAlignment="1" applyProtection="1"/>
    <xf numFmtId="164" fontId="0" fillId="0" borderId="13" xfId="1" applyNumberFormat="1" applyFont="1" applyFill="1" applyBorder="1" applyAlignment="1" applyProtection="1">
      <alignment horizontal="center"/>
      <protection locked="0"/>
    </xf>
    <xf numFmtId="167" fontId="0" fillId="0" borderId="13" xfId="1" applyNumberFormat="1" applyFont="1" applyFill="1" applyBorder="1" applyAlignment="1" applyProtection="1">
      <alignment horizontal="center"/>
      <protection locked="0"/>
    </xf>
    <xf numFmtId="164" fontId="0" fillId="0" borderId="13" xfId="1" applyNumberFormat="1" applyFont="1" applyFill="1" applyBorder="1" applyProtection="1">
      <protection locked="0"/>
    </xf>
    <xf numFmtId="0" fontId="8" fillId="2" borderId="2" xfId="4" applyFill="1" applyBorder="1" applyAlignment="1" applyProtection="1">
      <protection locked="0"/>
    </xf>
    <xf numFmtId="0" fontId="8" fillId="2" borderId="0" xfId="4" applyFill="1" applyBorder="1" applyAlignment="1" applyProtection="1">
      <alignment horizontal="left"/>
      <protection locked="0"/>
    </xf>
    <xf numFmtId="0" fontId="8" fillId="2" borderId="11" xfId="4" applyFill="1" applyBorder="1" applyAlignment="1" applyProtection="1">
      <protection locked="0"/>
    </xf>
    <xf numFmtId="0" fontId="6" fillId="2" borderId="0" xfId="0" applyFont="1" applyFill="1"/>
    <xf numFmtId="0" fontId="5" fillId="2" borderId="0" xfId="0" applyFont="1" applyFill="1" applyAlignment="1">
      <alignment horizontal="left" wrapText="1"/>
    </xf>
    <xf numFmtId="1" fontId="5" fillId="2" borderId="0" xfId="3" applyNumberFormat="1" applyFont="1" applyFill="1" applyAlignment="1">
      <alignment horizontal="center"/>
    </xf>
    <xf numFmtId="166" fontId="5" fillId="2" borderId="0" xfId="3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left" wrapText="1"/>
    </xf>
    <xf numFmtId="1" fontId="4" fillId="2" borderId="13" xfId="3" applyNumberFormat="1" applyFont="1" applyFill="1" applyBorder="1" applyAlignment="1">
      <alignment horizontal="center"/>
    </xf>
    <xf numFmtId="166" fontId="4" fillId="2" borderId="13" xfId="3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 vertical="center" wrapText="1"/>
    </xf>
    <xf numFmtId="1" fontId="5" fillId="2" borderId="13" xfId="1" applyNumberFormat="1" applyFont="1" applyFill="1" applyBorder="1" applyAlignment="1">
      <alignment horizontal="center" vertical="center" wrapText="1"/>
    </xf>
    <xf numFmtId="166" fontId="5" fillId="2" borderId="13" xfId="3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166" fontId="5" fillId="2" borderId="13" xfId="3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wrapText="1"/>
    </xf>
    <xf numFmtId="166" fontId="13" fillId="2" borderId="13" xfId="3" applyNumberFormat="1" applyFont="1" applyFill="1" applyBorder="1" applyAlignment="1">
      <alignment horizontal="center"/>
    </xf>
    <xf numFmtId="168" fontId="5" fillId="2" borderId="13" xfId="3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wrapText="1"/>
    </xf>
    <xf numFmtId="168" fontId="5" fillId="2" borderId="13" xfId="3" applyNumberFormat="1" applyFont="1" applyFill="1" applyBorder="1" applyAlignment="1">
      <alignment horizontal="center" wrapText="1"/>
    </xf>
    <xf numFmtId="0" fontId="4" fillId="2" borderId="0" xfId="0" applyFont="1" applyFill="1"/>
    <xf numFmtId="1" fontId="6" fillId="2" borderId="0" xfId="3" applyNumberFormat="1" applyFont="1" applyFill="1"/>
    <xf numFmtId="166" fontId="6" fillId="2" borderId="0" xfId="3" applyNumberFormat="1" applyFont="1" applyFill="1"/>
    <xf numFmtId="0" fontId="5" fillId="2" borderId="0" xfId="0" applyFont="1" applyFill="1" applyAlignment="1">
      <alignment horizontal="left"/>
    </xf>
    <xf numFmtId="1" fontId="6" fillId="2" borderId="0" xfId="0" applyNumberFormat="1" applyFont="1" applyFill="1"/>
    <xf numFmtId="0" fontId="6" fillId="2" borderId="0" xfId="0" applyFont="1" applyFill="1" applyAlignment="1">
      <alignment horizontal="left" wrapText="1"/>
    </xf>
    <xf numFmtId="0" fontId="4" fillId="2" borderId="0" xfId="0" applyFont="1" applyFill="1" applyBorder="1"/>
    <xf numFmtId="10" fontId="4" fillId="2" borderId="0" xfId="3" applyNumberFormat="1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10" fontId="5" fillId="2" borderId="0" xfId="3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left" wrapText="1"/>
    </xf>
    <xf numFmtId="10" fontId="0" fillId="2" borderId="0" xfId="0" applyNumberFormat="1" applyFill="1" applyBorder="1"/>
    <xf numFmtId="0" fontId="2" fillId="2" borderId="4" xfId="0" applyFont="1" applyFill="1" applyBorder="1" applyAlignment="1">
      <alignment horizontal="left" wrapText="1"/>
    </xf>
    <xf numFmtId="10" fontId="2" fillId="2" borderId="0" xfId="0" applyNumberFormat="1" applyFont="1" applyFill="1" applyBorder="1"/>
    <xf numFmtId="0" fontId="0" fillId="2" borderId="4" xfId="0" applyFill="1" applyBorder="1" applyAlignment="1">
      <alignment wrapText="1"/>
    </xf>
    <xf numFmtId="0" fontId="0" fillId="2" borderId="10" xfId="0" applyFill="1" applyBorder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10" fontId="0" fillId="2" borderId="11" xfId="0" applyNumberFormat="1" applyFill="1" applyBorder="1"/>
    <xf numFmtId="0" fontId="0" fillId="2" borderId="4" xfId="0" applyFill="1" applyBorder="1"/>
    <xf numFmtId="0" fontId="0" fillId="2" borderId="10" xfId="0" applyFill="1" applyBorder="1"/>
    <xf numFmtId="0" fontId="5" fillId="2" borderId="0" xfId="0" applyFont="1" applyFill="1" applyBorder="1" applyAlignment="1"/>
    <xf numFmtId="164" fontId="5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11" xfId="0" applyFill="1" applyBorder="1" applyAlignment="1"/>
    <xf numFmtId="170" fontId="0" fillId="2" borderId="11" xfId="2" applyNumberFormat="1" applyFont="1" applyFill="1" applyBorder="1"/>
    <xf numFmtId="44" fontId="0" fillId="2" borderId="0" xfId="2" applyFont="1" applyFill="1" applyBorder="1"/>
    <xf numFmtId="44" fontId="0" fillId="2" borderId="11" xfId="2" applyFont="1" applyFill="1" applyBorder="1"/>
    <xf numFmtId="165" fontId="0" fillId="2" borderId="11" xfId="2" applyNumberFormat="1" applyFont="1" applyFill="1" applyBorder="1"/>
    <xf numFmtId="0" fontId="4" fillId="4" borderId="32" xfId="0" applyFont="1" applyFill="1" applyBorder="1"/>
    <xf numFmtId="0" fontId="7" fillId="4" borderId="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32" xfId="0" applyFont="1" applyFill="1" applyBorder="1"/>
    <xf numFmtId="0" fontId="0" fillId="4" borderId="17" xfId="0" applyFill="1" applyBorder="1"/>
    <xf numFmtId="164" fontId="0" fillId="4" borderId="17" xfId="1" applyNumberFormat="1" applyFont="1" applyFill="1" applyBorder="1"/>
    <xf numFmtId="0" fontId="0" fillId="4" borderId="22" xfId="0" applyFill="1" applyBorder="1"/>
    <xf numFmtId="0" fontId="2" fillId="3" borderId="4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10" fontId="2" fillId="3" borderId="0" xfId="0" applyNumberFormat="1" applyFont="1" applyFill="1" applyBorder="1"/>
    <xf numFmtId="0" fontId="2" fillId="3" borderId="4" xfId="0" applyFont="1" applyFill="1" applyBorder="1"/>
    <xf numFmtId="0" fontId="8" fillId="2" borderId="0" xfId="4" applyFill="1" applyAlignment="1" applyProtection="1">
      <protection locked="0"/>
    </xf>
    <xf numFmtId="164" fontId="8" fillId="2" borderId="0" xfId="4" applyNumberFormat="1" applyFill="1" applyAlignment="1" applyProtection="1">
      <protection locked="0"/>
    </xf>
    <xf numFmtId="166" fontId="6" fillId="0" borderId="0" xfId="3" applyNumberFormat="1" applyFont="1" applyFill="1" applyAlignment="1">
      <alignment horizontal="center"/>
    </xf>
    <xf numFmtId="164" fontId="39" fillId="7" borderId="11" xfId="1" applyNumberFormat="1" applyFont="1" applyFill="1" applyBorder="1" applyAlignment="1">
      <alignment horizontal="center"/>
    </xf>
    <xf numFmtId="0" fontId="33" fillId="0" borderId="34" xfId="0" quotePrefix="1" applyFont="1" applyFill="1" applyBorder="1" applyAlignment="1" applyProtection="1">
      <protection locked="0"/>
    </xf>
    <xf numFmtId="0" fontId="34" fillId="0" borderId="50" xfId="0" applyFont="1" applyFill="1" applyBorder="1" applyAlignment="1" applyProtection="1">
      <alignment horizontal="left"/>
      <protection locked="0"/>
    </xf>
    <xf numFmtId="0" fontId="34" fillId="0" borderId="50" xfId="0" applyFont="1" applyFill="1" applyBorder="1" applyAlignment="1" applyProtection="1">
      <alignment horizontal="center"/>
      <protection locked="0"/>
    </xf>
    <xf numFmtId="164" fontId="34" fillId="0" borderId="50" xfId="1" applyNumberFormat="1" applyFont="1" applyFill="1" applyBorder="1" applyAlignment="1" applyProtection="1">
      <alignment horizontal="center"/>
      <protection locked="0"/>
    </xf>
    <xf numFmtId="164" fontId="34" fillId="0" borderId="15" xfId="1" applyNumberFormat="1" applyFont="1" applyFill="1" applyBorder="1" applyAlignment="1" applyProtection="1">
      <alignment horizontal="center"/>
      <protection locked="0"/>
    </xf>
    <xf numFmtId="0" fontId="33" fillId="7" borderId="4" xfId="0" quotePrefix="1" applyFont="1" applyFill="1" applyBorder="1" applyAlignment="1"/>
    <xf numFmtId="0" fontId="34" fillId="7" borderId="0" xfId="0" applyFont="1" applyFill="1" applyBorder="1" applyAlignment="1">
      <alignment horizontal="left"/>
    </xf>
    <xf numFmtId="164" fontId="34" fillId="7" borderId="0" xfId="1" applyNumberFormat="1" applyFont="1" applyFill="1" applyBorder="1" applyAlignment="1">
      <alignment horizontal="center"/>
    </xf>
    <xf numFmtId="164" fontId="39" fillId="7" borderId="0" xfId="1" applyNumberFormat="1" applyFont="1" applyFill="1" applyBorder="1" applyAlignment="1">
      <alignment horizontal="center"/>
    </xf>
    <xf numFmtId="0" fontId="4" fillId="0" borderId="34" xfId="0" quotePrefix="1" applyFont="1" applyFill="1" applyBorder="1" applyAlignment="1" applyProtection="1">
      <protection locked="0"/>
    </xf>
    <xf numFmtId="0" fontId="0" fillId="0" borderId="50" xfId="0" applyFill="1" applyBorder="1" applyAlignment="1" applyProtection="1">
      <alignment horizontal="left"/>
      <protection locked="0"/>
    </xf>
    <xf numFmtId="0" fontId="0" fillId="0" borderId="50" xfId="0" applyFill="1" applyBorder="1" applyAlignment="1" applyProtection="1">
      <alignment horizontal="center"/>
      <protection locked="0"/>
    </xf>
    <xf numFmtId="164" fontId="0" fillId="0" borderId="50" xfId="1" applyNumberFormat="1" applyFont="1" applyFill="1" applyBorder="1" applyAlignment="1" applyProtection="1">
      <alignment horizontal="center"/>
      <protection locked="0"/>
    </xf>
    <xf numFmtId="164" fontId="39" fillId="0" borderId="15" xfId="1" applyNumberFormat="1" applyFont="1" applyFill="1" applyBorder="1" applyAlignment="1" applyProtection="1">
      <alignment horizontal="center"/>
      <protection locked="0"/>
    </xf>
    <xf numFmtId="49" fontId="20" fillId="7" borderId="0" xfId="0" applyNumberFormat="1" applyFont="1" applyFill="1" applyAlignment="1">
      <alignment horizontal="center"/>
    </xf>
    <xf numFmtId="49" fontId="3" fillId="7" borderId="0" xfId="0" applyNumberFormat="1" applyFont="1" applyFill="1"/>
    <xf numFmtId="49" fontId="0" fillId="7" borderId="0" xfId="0" applyNumberFormat="1" applyFill="1" applyBorder="1"/>
    <xf numFmtId="49" fontId="2" fillId="7" borderId="0" xfId="1" applyNumberFormat="1" applyFont="1" applyFill="1" applyBorder="1"/>
    <xf numFmtId="49" fontId="4" fillId="7" borderId="40" xfId="0" applyNumberFormat="1" applyFont="1" applyFill="1" applyBorder="1" applyAlignment="1">
      <alignment horizontal="center" vertical="center"/>
    </xf>
    <xf numFmtId="49" fontId="34" fillId="0" borderId="50" xfId="0" applyNumberFormat="1" applyFont="1" applyFill="1" applyBorder="1" applyAlignment="1" applyProtection="1">
      <alignment horizontal="center"/>
      <protection locked="0"/>
    </xf>
    <xf numFmtId="49" fontId="34" fillId="7" borderId="0" xfId="0" applyNumberFormat="1" applyFont="1" applyFill="1" applyBorder="1" applyAlignment="1">
      <alignment horizontal="left"/>
    </xf>
    <xf numFmtId="49" fontId="0" fillId="0" borderId="50" xfId="0" quotePrefix="1" applyNumberFormat="1" applyFill="1" applyBorder="1" applyAlignment="1" applyProtection="1">
      <alignment horizontal="center"/>
      <protection locked="0"/>
    </xf>
    <xf numFmtId="49" fontId="0" fillId="7" borderId="11" xfId="0" applyNumberFormat="1" applyFill="1" applyBorder="1" applyAlignment="1">
      <alignment horizontal="left"/>
    </xf>
    <xf numFmtId="49" fontId="0" fillId="0" borderId="50" xfId="0" applyNumberFormat="1" applyFill="1" applyBorder="1" applyAlignment="1" applyProtection="1">
      <alignment horizontal="center"/>
      <protection locked="0"/>
    </xf>
    <xf numFmtId="49" fontId="0" fillId="7" borderId="0" xfId="0" applyNumberFormat="1" applyFill="1" applyBorder="1" applyAlignment="1">
      <alignment horizontal="left"/>
    </xf>
    <xf numFmtId="49" fontId="0" fillId="7" borderId="0" xfId="0" applyNumberFormat="1" applyFill="1"/>
    <xf numFmtId="170" fontId="0" fillId="2" borderId="0" xfId="2" applyNumberFormat="1" applyFont="1" applyFill="1" applyBorder="1"/>
    <xf numFmtId="0" fontId="11" fillId="2" borderId="0" xfId="0" applyFont="1" applyFill="1" applyBorder="1"/>
    <xf numFmtId="0" fontId="16" fillId="2" borderId="0" xfId="4" applyFont="1" applyFill="1" applyBorder="1" applyAlignment="1" applyProtection="1">
      <protection locked="0"/>
    </xf>
    <xf numFmtId="0" fontId="16" fillId="2" borderId="11" xfId="4" applyFont="1" applyFill="1" applyBorder="1" applyAlignment="1" applyProtection="1">
      <alignment vertical="center"/>
    </xf>
    <xf numFmtId="0" fontId="16" fillId="2" borderId="11" xfId="4" applyFont="1" applyFill="1" applyBorder="1" applyAlignment="1" applyProtection="1">
      <alignment vertical="center"/>
      <protection locked="0"/>
    </xf>
    <xf numFmtId="166" fontId="0" fillId="6" borderId="13" xfId="3" applyNumberFormat="1" applyFont="1" applyFill="1" applyBorder="1" applyProtection="1">
      <protection locked="0"/>
    </xf>
    <xf numFmtId="166" fontId="0" fillId="6" borderId="29" xfId="3" applyNumberFormat="1" applyFont="1" applyFill="1" applyBorder="1" applyProtection="1">
      <protection locked="0"/>
    </xf>
    <xf numFmtId="164" fontId="36" fillId="5" borderId="7" xfId="0" applyNumberFormat="1" applyFont="1" applyFill="1" applyBorder="1" applyAlignment="1">
      <alignment horizontal="center"/>
    </xf>
    <xf numFmtId="164" fontId="14" fillId="5" borderId="5" xfId="1" applyNumberFormat="1" applyFont="1" applyFill="1" applyBorder="1"/>
    <xf numFmtId="44" fontId="0" fillId="6" borderId="27" xfId="2" applyFont="1" applyFill="1" applyBorder="1" applyAlignment="1" applyProtection="1">
      <alignment horizontal="center" wrapText="1"/>
      <protection locked="0"/>
    </xf>
    <xf numFmtId="44" fontId="0" fillId="6" borderId="28" xfId="2" applyFont="1" applyFill="1" applyBorder="1" applyAlignment="1" applyProtection="1">
      <alignment horizontal="center" wrapText="1"/>
      <protection locked="0"/>
    </xf>
    <xf numFmtId="167" fontId="0" fillId="6" borderId="30" xfId="1" applyNumberFormat="1" applyFont="1" applyFill="1" applyBorder="1" applyAlignment="1" applyProtection="1">
      <alignment horizontal="center" wrapText="1"/>
      <protection locked="0"/>
    </xf>
    <xf numFmtId="167" fontId="0" fillId="6" borderId="31" xfId="1" applyNumberFormat="1" applyFont="1" applyFill="1" applyBorder="1" applyAlignment="1" applyProtection="1">
      <alignment horizontal="center" wrapText="1"/>
      <protection locked="0"/>
    </xf>
    <xf numFmtId="164" fontId="4" fillId="5" borderId="25" xfId="1" applyNumberFormat="1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164" fontId="6" fillId="5" borderId="13" xfId="1" applyNumberFormat="1" applyFont="1" applyFill="1" applyBorder="1" applyAlignment="1">
      <alignment horizontal="center" wrapText="1"/>
    </xf>
    <xf numFmtId="164" fontId="0" fillId="5" borderId="30" xfId="0" applyNumberFormat="1" applyFill="1" applyBorder="1"/>
    <xf numFmtId="0" fontId="0" fillId="5" borderId="11" xfId="0" applyFill="1" applyBorder="1" applyAlignment="1">
      <alignment horizontal="center" wrapText="1"/>
    </xf>
    <xf numFmtId="44" fontId="31" fillId="0" borderId="0" xfId="2" applyFont="1" applyFill="1" applyBorder="1"/>
    <xf numFmtId="164" fontId="2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/>
    </xf>
    <xf numFmtId="43" fontId="30" fillId="0" borderId="0" xfId="1" applyFont="1" applyFill="1" applyBorder="1" applyAlignment="1">
      <alignment horizontal="right"/>
    </xf>
    <xf numFmtId="164" fontId="0" fillId="0" borderId="0" xfId="1" applyNumberFormat="1" applyFont="1" applyFill="1" applyBorder="1"/>
    <xf numFmtId="164" fontId="8" fillId="0" borderId="0" xfId="4" applyNumberFormat="1" applyFill="1" applyBorder="1" applyAlignment="1" applyProtection="1"/>
    <xf numFmtId="164" fontId="1" fillId="9" borderId="1" xfId="1" applyNumberFormat="1" applyFont="1" applyFill="1" applyBorder="1"/>
    <xf numFmtId="164" fontId="1" fillId="9" borderId="2" xfId="1" applyNumberFormat="1" applyFont="1" applyFill="1" applyBorder="1"/>
    <xf numFmtId="164" fontId="1" fillId="9" borderId="3" xfId="1" applyNumberFormat="1" applyFont="1" applyFill="1" applyBorder="1"/>
    <xf numFmtId="164" fontId="1" fillId="9" borderId="4" xfId="1" applyNumberFormat="1" applyFont="1" applyFill="1" applyBorder="1"/>
    <xf numFmtId="164" fontId="1" fillId="9" borderId="0" xfId="1" applyNumberFormat="1" applyFont="1" applyFill="1" applyBorder="1"/>
    <xf numFmtId="164" fontId="1" fillId="9" borderId="8" xfId="1" applyNumberFormat="1" applyFont="1" applyFill="1" applyBorder="1"/>
    <xf numFmtId="164" fontId="1" fillId="9" borderId="10" xfId="1" applyNumberFormat="1" applyFont="1" applyFill="1" applyBorder="1"/>
    <xf numFmtId="164" fontId="1" fillId="9" borderId="11" xfId="1" applyNumberFormat="1" applyFont="1" applyFill="1" applyBorder="1"/>
    <xf numFmtId="164" fontId="1" fillId="9" borderId="12" xfId="1" applyNumberFormat="1" applyFont="1" applyFill="1" applyBorder="1"/>
    <xf numFmtId="164" fontId="36" fillId="11" borderId="9" xfId="0" applyNumberFormat="1" applyFont="1" applyFill="1" applyBorder="1"/>
    <xf numFmtId="164" fontId="40" fillId="11" borderId="5" xfId="1" applyNumberFormat="1" applyFont="1" applyFill="1" applyBorder="1"/>
    <xf numFmtId="164" fontId="1" fillId="11" borderId="6" xfId="1" applyNumberFormat="1" applyFont="1" applyFill="1" applyBorder="1"/>
    <xf numFmtId="164" fontId="1" fillId="11" borderId="7" xfId="1" applyNumberFormat="1" applyFont="1" applyFill="1" applyBorder="1"/>
    <xf numFmtId="164" fontId="2" fillId="11" borderId="5" xfId="1" applyNumberFormat="1" applyFont="1" applyFill="1" applyBorder="1"/>
    <xf numFmtId="164" fontId="2" fillId="11" borderId="6" xfId="1" applyNumberFormat="1" applyFont="1" applyFill="1" applyBorder="1"/>
    <xf numFmtId="44" fontId="2" fillId="11" borderId="5" xfId="2" applyFont="1" applyFill="1" applyBorder="1"/>
    <xf numFmtId="164" fontId="0" fillId="11" borderId="1" xfId="1" applyNumberFormat="1" applyFont="1" applyFill="1" applyBorder="1"/>
    <xf numFmtId="164" fontId="1" fillId="11" borderId="2" xfId="1" applyNumberFormat="1" applyFont="1" applyFill="1" applyBorder="1"/>
    <xf numFmtId="166" fontId="2" fillId="11" borderId="3" xfId="3" applyNumberFormat="1" applyFont="1" applyFill="1" applyBorder="1"/>
    <xf numFmtId="164" fontId="1" fillId="11" borderId="4" xfId="1" applyNumberFormat="1" applyFont="1" applyFill="1" applyBorder="1"/>
    <xf numFmtId="164" fontId="1" fillId="11" borderId="0" xfId="1" applyNumberFormat="1" applyFont="1" applyFill="1" applyBorder="1"/>
    <xf numFmtId="166" fontId="2" fillId="11" borderId="8" xfId="3" applyNumberFormat="1" applyFont="1" applyFill="1" applyBorder="1"/>
    <xf numFmtId="49" fontId="0" fillId="11" borderId="4" xfId="1" applyNumberFormat="1" applyFont="1" applyFill="1" applyBorder="1"/>
    <xf numFmtId="164" fontId="2" fillId="11" borderId="8" xfId="1" applyNumberFormat="1" applyFont="1" applyFill="1" applyBorder="1"/>
    <xf numFmtId="164" fontId="0" fillId="11" borderId="4" xfId="1" applyNumberFormat="1" applyFont="1" applyFill="1" applyBorder="1"/>
    <xf numFmtId="164" fontId="0" fillId="11" borderId="10" xfId="1" applyNumberFormat="1" applyFont="1" applyFill="1" applyBorder="1"/>
    <xf numFmtId="164" fontId="1" fillId="11" borderId="11" xfId="1" applyNumberFormat="1" applyFont="1" applyFill="1" applyBorder="1"/>
    <xf numFmtId="166" fontId="2" fillId="11" borderId="12" xfId="3" applyNumberFormat="1" applyFont="1" applyFill="1" applyBorder="1"/>
    <xf numFmtId="164" fontId="1" fillId="11" borderId="44" xfId="1" applyNumberFormat="1" applyFont="1" applyFill="1" applyBorder="1"/>
    <xf numFmtId="164" fontId="1" fillId="11" borderId="45" xfId="1" applyNumberFormat="1" applyFont="1" applyFill="1" applyBorder="1"/>
    <xf numFmtId="164" fontId="1" fillId="11" borderId="37" xfId="1" applyNumberFormat="1" applyFont="1" applyFill="1" applyBorder="1"/>
    <xf numFmtId="164" fontId="1" fillId="11" borderId="46" xfId="1" applyNumberFormat="1" applyFont="1" applyFill="1" applyBorder="1" applyProtection="1">
      <protection locked="0"/>
    </xf>
    <xf numFmtId="164" fontId="1" fillId="11" borderId="47" xfId="1" applyNumberFormat="1" applyFont="1" applyFill="1" applyBorder="1"/>
    <xf numFmtId="164" fontId="1" fillId="11" borderId="46" xfId="1" applyNumberFormat="1" applyFont="1" applyFill="1" applyBorder="1"/>
    <xf numFmtId="164" fontId="1" fillId="11" borderId="16" xfId="1" applyNumberFormat="1" applyFont="1" applyFill="1" applyBorder="1" applyAlignment="1">
      <alignment horizontal="center"/>
    </xf>
    <xf numFmtId="164" fontId="1" fillId="11" borderId="48" xfId="1" applyNumberFormat="1" applyFont="1" applyFill="1" applyBorder="1"/>
    <xf numFmtId="164" fontId="1" fillId="11" borderId="16" xfId="1" applyNumberFormat="1" applyFont="1" applyFill="1" applyBorder="1"/>
    <xf numFmtId="164" fontId="1" fillId="11" borderId="49" xfId="1" applyNumberFormat="1" applyFont="1" applyFill="1" applyBorder="1"/>
    <xf numFmtId="166" fontId="2" fillId="0" borderId="13" xfId="3" applyNumberFormat="1" applyFont="1" applyFill="1" applyBorder="1" applyProtection="1">
      <protection locked="0"/>
    </xf>
    <xf numFmtId="166" fontId="2" fillId="11" borderId="45" xfId="3" applyNumberFormat="1" applyFont="1" applyFill="1" applyBorder="1" applyAlignment="1">
      <alignment horizontal="center"/>
    </xf>
    <xf numFmtId="164" fontId="2" fillId="11" borderId="16" xfId="1" applyNumberFormat="1" applyFont="1" applyFill="1" applyBorder="1" applyAlignment="1">
      <alignment horizontal="center"/>
    </xf>
    <xf numFmtId="0" fontId="1" fillId="0" borderId="0" xfId="1" applyNumberFormat="1" applyFont="1" applyFill="1"/>
    <xf numFmtId="164" fontId="1" fillId="10" borderId="0" xfId="1" applyNumberFormat="1" applyFont="1" applyFill="1"/>
    <xf numFmtId="166" fontId="2" fillId="10" borderId="0" xfId="3" applyNumberFormat="1" applyFont="1" applyFill="1"/>
    <xf numFmtId="164" fontId="2" fillId="10" borderId="0" xfId="1" applyNumberFormat="1" applyFont="1" applyFill="1"/>
    <xf numFmtId="0" fontId="0" fillId="5" borderId="34" xfId="0" quotePrefix="1" applyFill="1" applyBorder="1" applyAlignment="1" applyProtection="1">
      <protection locked="0"/>
    </xf>
    <xf numFmtId="0" fontId="0" fillId="5" borderId="50" xfId="0" applyFill="1" applyBorder="1" applyAlignment="1" applyProtection="1"/>
    <xf numFmtId="0" fontId="0" fillId="5" borderId="15" xfId="0" applyFill="1" applyBorder="1" applyAlignment="1" applyProtection="1"/>
    <xf numFmtId="14" fontId="2" fillId="5" borderId="13" xfId="0" applyNumberFormat="1" applyFont="1" applyFill="1" applyBorder="1" applyAlignment="1" applyProtection="1">
      <alignment horizontal="center"/>
      <protection locked="0"/>
    </xf>
    <xf numFmtId="0" fontId="0" fillId="5" borderId="50" xfId="0" applyFill="1" applyBorder="1" applyAlignment="1"/>
    <xf numFmtId="0" fontId="0" fillId="5" borderId="15" xfId="0" applyFill="1" applyBorder="1" applyAlignment="1"/>
    <xf numFmtId="0" fontId="0" fillId="5" borderId="50" xfId="0" applyFill="1" applyBorder="1" applyAlignment="1">
      <alignment wrapText="1"/>
    </xf>
    <xf numFmtId="0" fontId="0" fillId="5" borderId="15" xfId="0" applyFill="1" applyBorder="1" applyAlignment="1">
      <alignment wrapText="1"/>
    </xf>
    <xf numFmtId="165" fontId="2" fillId="5" borderId="13" xfId="2" applyNumberFormat="1" applyFont="1" applyFill="1" applyBorder="1" applyAlignment="1" applyProtection="1">
      <alignment horizontal="right"/>
      <protection locked="0"/>
    </xf>
    <xf numFmtId="9" fontId="2" fillId="5" borderId="13" xfId="3" applyFont="1" applyFill="1" applyBorder="1" applyAlignment="1" applyProtection="1">
      <alignment horizontal="center"/>
      <protection locked="0"/>
    </xf>
    <xf numFmtId="0" fontId="0" fillId="12" borderId="0" xfId="0" applyFill="1"/>
    <xf numFmtId="0" fontId="0" fillId="12" borderId="1" xfId="0" applyFill="1" applyBorder="1"/>
    <xf numFmtId="0" fontId="0" fillId="12" borderId="2" xfId="0" applyFill="1" applyBorder="1"/>
    <xf numFmtId="0" fontId="0" fillId="12" borderId="3" xfId="0" applyFill="1" applyBorder="1"/>
    <xf numFmtId="0" fontId="0" fillId="12" borderId="4" xfId="0" applyFill="1" applyBorder="1"/>
    <xf numFmtId="0" fontId="0" fillId="12" borderId="8" xfId="0" applyFill="1" applyBorder="1"/>
    <xf numFmtId="0" fontId="0" fillId="12" borderId="0" xfId="0" applyFill="1" applyBorder="1"/>
    <xf numFmtId="0" fontId="2" fillId="12" borderId="0" xfId="0" applyFont="1" applyFill="1" applyBorder="1"/>
    <xf numFmtId="0" fontId="0" fillId="12" borderId="0" xfId="0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167" fontId="2" fillId="12" borderId="0" xfId="1" applyNumberFormat="1" applyFont="1" applyFill="1" applyBorder="1" applyAlignment="1">
      <alignment horizontal="center"/>
    </xf>
    <xf numFmtId="0" fontId="0" fillId="12" borderId="0" xfId="0" applyFill="1" applyBorder="1" applyProtection="1">
      <protection locked="0"/>
    </xf>
    <xf numFmtId="0" fontId="0" fillId="12" borderId="10" xfId="0" applyFill="1" applyBorder="1"/>
    <xf numFmtId="0" fontId="0" fillId="12" borderId="11" xfId="0" applyFill="1" applyBorder="1"/>
    <xf numFmtId="0" fontId="0" fillId="12" borderId="12" xfId="0" applyFill="1" applyBorder="1"/>
    <xf numFmtId="0" fontId="41" fillId="12" borderId="0" xfId="0" applyFont="1" applyFill="1" applyBorder="1"/>
    <xf numFmtId="0" fontId="0" fillId="12" borderId="16" xfId="0" applyFill="1" applyBorder="1"/>
    <xf numFmtId="164" fontId="28" fillId="7" borderId="0" xfId="0" applyNumberFormat="1" applyFont="1" applyFill="1" applyBorder="1"/>
    <xf numFmtId="164" fontId="28" fillId="7" borderId="0" xfId="1" applyNumberFormat="1" applyFont="1" applyFill="1" applyBorder="1"/>
    <xf numFmtId="49" fontId="28" fillId="7" borderId="0" xfId="0" applyNumberFormat="1" applyFont="1" applyFill="1" applyBorder="1"/>
    <xf numFmtId="0" fontId="28" fillId="7" borderId="0" xfId="0" applyFont="1" applyFill="1" applyBorder="1"/>
    <xf numFmtId="164" fontId="27" fillId="7" borderId="0" xfId="1" applyNumberFormat="1" applyFont="1" applyFill="1" applyBorder="1" applyAlignment="1">
      <alignment horizontal="center"/>
    </xf>
    <xf numFmtId="0" fontId="27" fillId="7" borderId="0" xfId="0" applyFont="1" applyFill="1" applyBorder="1"/>
    <xf numFmtId="165" fontId="28" fillId="2" borderId="0" xfId="2" applyNumberFormat="1" applyFont="1" applyFill="1" applyBorder="1" applyAlignment="1">
      <alignment horizontal="right"/>
    </xf>
    <xf numFmtId="0" fontId="28" fillId="2" borderId="0" xfId="0" applyFont="1" applyFill="1" applyBorder="1"/>
    <xf numFmtId="167" fontId="28" fillId="2" borderId="0" xfId="0" applyNumberFormat="1" applyFont="1" applyFill="1" applyBorder="1"/>
    <xf numFmtId="0" fontId="26" fillId="2" borderId="0" xfId="0" applyFont="1" applyFill="1" applyBorder="1"/>
    <xf numFmtId="167" fontId="26" fillId="2" borderId="0" xfId="1" applyNumberFormat="1" applyFont="1" applyFill="1" applyBorder="1"/>
    <xf numFmtId="167" fontId="41" fillId="2" borderId="0" xfId="1" applyNumberFormat="1" applyFont="1" applyFill="1"/>
    <xf numFmtId="167" fontId="1" fillId="0" borderId="0" xfId="1" applyNumberFormat="1" applyFont="1" applyFill="1"/>
    <xf numFmtId="0" fontId="42" fillId="12" borderId="16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11" borderId="46" xfId="1" applyNumberFormat="1" applyFont="1" applyFill="1" applyBorder="1" applyAlignment="1">
      <alignment horizontal="center"/>
    </xf>
    <xf numFmtId="164" fontId="6" fillId="11" borderId="0" xfId="1" applyNumberFormat="1" applyFont="1" applyFill="1" applyBorder="1" applyAlignment="1">
      <alignment horizontal="center"/>
    </xf>
    <xf numFmtId="164" fontId="6" fillId="11" borderId="47" xfId="1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164" fontId="2" fillId="12" borderId="16" xfId="1" applyNumberFormat="1" applyFont="1" applyFill="1" applyBorder="1" applyAlignment="1">
      <alignment horizontal="center"/>
    </xf>
    <xf numFmtId="164" fontId="20" fillId="12" borderId="0" xfId="1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43" fontId="2" fillId="7" borderId="0" xfId="1" applyFont="1" applyFill="1" applyBorder="1" applyAlignment="1">
      <alignment horizontal="center"/>
    </xf>
    <xf numFmtId="0" fontId="20" fillId="7" borderId="0" xfId="0" applyFont="1" applyFill="1" applyAlignment="1">
      <alignment horizontal="center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164" fontId="2" fillId="2" borderId="5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17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7D8A0"/>
      <color rgb="FFFFFFFF"/>
      <color rgb="FFFFC5E2"/>
      <color rgb="FFFF99CC"/>
      <color rgb="FFAADEEA"/>
      <color rgb="FFF664D7"/>
      <color rgb="FFC40C9D"/>
      <color rgb="FFE4C1A6"/>
      <color rgb="FFCC87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2" fmlaLink="H18" fmlaRange="'IDC Rates'!$A$6:$A$16" sel="1" val="0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List" dx="22" fmlaLink="E51" fmlaRange="'Other Rates'!$F$5:$F$20" noThreeD="1" sel="1" val="0"/>
</file>

<file path=xl/ctrlProps/ctrlProp10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02.xml><?xml version="1.0" encoding="utf-8"?>
<formControlPr xmlns="http://schemas.microsoft.com/office/spreadsheetml/2009/9/main" objectType="List" dx="22" fmlaLink="E52" fmlaRange="'Other Rates'!$F$5:$F$20" noThreeD="1" sel="1" val="0"/>
</file>

<file path=xl/ctrlProps/ctrlProp10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04.xml><?xml version="1.0" encoding="utf-8"?>
<formControlPr xmlns="http://schemas.microsoft.com/office/spreadsheetml/2009/9/main" objectType="List" dx="22" fmlaLink="E53" fmlaRange="'Other Rates'!$F$5:$F$20" noThreeD="1" sel="1" val="0"/>
</file>

<file path=xl/ctrlProps/ctrlProp10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06.xml><?xml version="1.0" encoding="utf-8"?>
<formControlPr xmlns="http://schemas.microsoft.com/office/spreadsheetml/2009/9/main" objectType="List" dx="22" fmlaLink="E54" fmlaRange="'Other Rates'!$F$5:$F$20" noThreeD="1" sel="1" val="0"/>
</file>

<file path=xl/ctrlProps/ctrlProp10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08.xml><?xml version="1.0" encoding="utf-8"?>
<formControlPr xmlns="http://schemas.microsoft.com/office/spreadsheetml/2009/9/main" objectType="List" dx="22" fmlaLink="E55" fmlaRange="'Other Rates'!$F$5:$F$20" noThreeD="1" sel="1" val="0"/>
</file>

<file path=xl/ctrlProps/ctrlProp10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List" dx="22" fmlaLink="E56" fmlaRange="'Other Rates'!$F$5:$F$20" noThreeD="1" sel="1" val="0"/>
</file>

<file path=xl/ctrlProps/ctrlProp11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12.xml><?xml version="1.0" encoding="utf-8"?>
<formControlPr xmlns="http://schemas.microsoft.com/office/spreadsheetml/2009/9/main" objectType="List" dx="22" fmlaLink="E57" fmlaRange="'Other Rates'!$F$5:$F$20" noThreeD="1" sel="1" val="0"/>
</file>

<file path=xl/ctrlProps/ctrlProp11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14.xml><?xml version="1.0" encoding="utf-8"?>
<formControlPr xmlns="http://schemas.microsoft.com/office/spreadsheetml/2009/9/main" objectType="List" dx="22" fmlaLink="E58" fmlaRange="'Other Rates'!$F$5:$F$20" noThreeD="1" sel="1" val="0"/>
</file>

<file path=xl/ctrlProps/ctrlProp11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16.xml><?xml version="1.0" encoding="utf-8"?>
<formControlPr xmlns="http://schemas.microsoft.com/office/spreadsheetml/2009/9/main" objectType="List" dx="22" fmlaLink="E59" fmlaRange="'Other Rates'!$F$5:$F$20" noThreeD="1" sel="1" val="0"/>
</file>

<file path=xl/ctrlProps/ctrlProp11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18.xml><?xml version="1.0" encoding="utf-8"?>
<formControlPr xmlns="http://schemas.microsoft.com/office/spreadsheetml/2009/9/main" objectType="List" dx="22" fmlaLink="E60" fmlaRange="'Other Rates'!$F$5:$F$20" noThreeD="1" sel="1" val="0"/>
</file>

<file path=xl/ctrlProps/ctrlProp11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List" dx="22" fmlaLink="E61" fmlaRange="'Other Rates'!$F$5:$F$20" noThreeD="1" sel="1" val="0"/>
</file>

<file path=xl/ctrlProps/ctrlProp12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22.xml><?xml version="1.0" encoding="utf-8"?>
<formControlPr xmlns="http://schemas.microsoft.com/office/spreadsheetml/2009/9/main" objectType="List" dx="22" fmlaLink="E71" fmlaRange="'Other Rates'!$F$5:$F$20" noThreeD="1" sel="1" val="0"/>
</file>

<file path=xl/ctrlProps/ctrlProp12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24.xml><?xml version="1.0" encoding="utf-8"?>
<formControlPr xmlns="http://schemas.microsoft.com/office/spreadsheetml/2009/9/main" objectType="List" dx="22" fmlaLink="E8" fmlaRange="'Other Rates'!$F$5:$F$20" noThreeD="1" sel="1" val="0"/>
</file>

<file path=xl/ctrlProps/ctrlProp125.xml><?xml version="1.0" encoding="utf-8"?>
<formControlPr xmlns="http://schemas.microsoft.com/office/spreadsheetml/2009/9/main" objectType="List" dx="22" fmlaLink="E72" fmlaRange="'Other Rates'!$F$5:$F$20" noThreeD="1" sel="1" val="0"/>
</file>

<file path=xl/ctrlProps/ctrlProp126.xml><?xml version="1.0" encoding="utf-8"?>
<formControlPr xmlns="http://schemas.microsoft.com/office/spreadsheetml/2009/9/main" objectType="List" dx="22" fmlaLink="E8" fmlaRange="'Other Rates'!$F$5:$F$20" noThreeD="1" sel="1" val="0"/>
</file>

<file path=xl/ctrlProps/ctrlProp12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28.xml><?xml version="1.0" encoding="utf-8"?>
<formControlPr xmlns="http://schemas.microsoft.com/office/spreadsheetml/2009/9/main" objectType="List" dx="22" fmlaLink="E73" fmlaRange="'Other Rates'!$F$5:$F$20" noThreeD="1" sel="1" val="0"/>
</file>

<file path=xl/ctrlProps/ctrlProp12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3.xml><?xml version="1.0" encoding="utf-8"?>
<formControlPr xmlns="http://schemas.microsoft.com/office/spreadsheetml/2009/9/main" objectType="List" dx="22" fmlaLink="B45" fmlaRange="'IDC Rates'!$A$6:$C$16" noThreeD="1" sel="1" val="0"/>
</file>

<file path=xl/ctrlProps/ctrlProp130.xml><?xml version="1.0" encoding="utf-8"?>
<formControlPr xmlns="http://schemas.microsoft.com/office/spreadsheetml/2009/9/main" objectType="List" dx="22" fmlaLink="E8" fmlaRange="'Other Rates'!$F$5:$F$20" noThreeD="1" sel="1" val="0"/>
</file>

<file path=xl/ctrlProps/ctrlProp131.xml><?xml version="1.0" encoding="utf-8"?>
<formControlPr xmlns="http://schemas.microsoft.com/office/spreadsheetml/2009/9/main" objectType="List" dx="22" fmlaLink="E74" fmlaRange="'Other Rates'!$F$5:$F$20" noThreeD="1" sel="1" val="0"/>
</file>

<file path=xl/ctrlProps/ctrlProp132.xml><?xml version="1.0" encoding="utf-8"?>
<formControlPr xmlns="http://schemas.microsoft.com/office/spreadsheetml/2009/9/main" objectType="List" dx="22" fmlaLink="E8" fmlaRange="'Other Rates'!$F$5:$F$20" noThreeD="1" sel="1" val="0"/>
</file>

<file path=xl/ctrlProps/ctrlProp13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34.xml><?xml version="1.0" encoding="utf-8"?>
<formControlPr xmlns="http://schemas.microsoft.com/office/spreadsheetml/2009/9/main" objectType="List" dx="22" fmlaLink="E75" fmlaRange="'Other Rates'!$F$5:$F$20" noThreeD="1" sel="1" val="0"/>
</file>

<file path=xl/ctrlProps/ctrlProp13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36.xml><?xml version="1.0" encoding="utf-8"?>
<formControlPr xmlns="http://schemas.microsoft.com/office/spreadsheetml/2009/9/main" objectType="List" dx="22" fmlaLink="E8" fmlaRange="'Other Rates'!$F$5:$F$20" noThreeD="1" sel="1" val="0"/>
</file>

<file path=xl/ctrlProps/ctrlProp137.xml><?xml version="1.0" encoding="utf-8"?>
<formControlPr xmlns="http://schemas.microsoft.com/office/spreadsheetml/2009/9/main" objectType="List" dx="22" fmlaLink="E76" fmlaRange="'Other Rates'!$F$5:$F$20" noThreeD="1" sel="1" val="0"/>
</file>

<file path=xl/ctrlProps/ctrlProp138.xml><?xml version="1.0" encoding="utf-8"?>
<formControlPr xmlns="http://schemas.microsoft.com/office/spreadsheetml/2009/9/main" objectType="List" dx="22" fmlaLink="E8" fmlaRange="'Other Rates'!$F$5:$F$20" noThreeD="1" sel="1" val="0"/>
</file>

<file path=xl/ctrlProps/ctrlProp13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4.xml><?xml version="1.0" encoding="utf-8"?>
<formControlPr xmlns="http://schemas.microsoft.com/office/spreadsheetml/2009/9/main" objectType="List" dx="22" fmlaLink="B97" fmlaRange="'IDC Rates'!$A$6:$C$16" noThreeD="1" sel="1" val="0"/>
</file>

<file path=xl/ctrlProps/ctrlProp140.xml><?xml version="1.0" encoding="utf-8"?>
<formControlPr xmlns="http://schemas.microsoft.com/office/spreadsheetml/2009/9/main" objectType="List" dx="22" fmlaLink="E77" fmlaRange="'Other Rates'!$F$5:$F$20" noThreeD="1" sel="1" val="0"/>
</file>

<file path=xl/ctrlProps/ctrlProp14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42.xml><?xml version="1.0" encoding="utf-8"?>
<formControlPr xmlns="http://schemas.microsoft.com/office/spreadsheetml/2009/9/main" objectType="List" dx="22" fmlaLink="E8" fmlaRange="'Other Rates'!$F$5:$F$20" noThreeD="1" sel="1" val="0"/>
</file>

<file path=xl/ctrlProps/ctrlProp143.xml><?xml version="1.0" encoding="utf-8"?>
<formControlPr xmlns="http://schemas.microsoft.com/office/spreadsheetml/2009/9/main" objectType="List" dx="22" fmlaLink="E78" fmlaRange="'Other Rates'!$F$5:$F$20" noThreeD="1" sel="1" val="0"/>
</file>

<file path=xl/ctrlProps/ctrlProp144.xml><?xml version="1.0" encoding="utf-8"?>
<formControlPr xmlns="http://schemas.microsoft.com/office/spreadsheetml/2009/9/main" objectType="List" dx="22" fmlaLink="E8" fmlaRange="'Other Rates'!$F$5:$F$20" noThreeD="1" sel="1" val="0"/>
</file>

<file path=xl/ctrlProps/ctrlProp14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46.xml><?xml version="1.0" encoding="utf-8"?>
<formControlPr xmlns="http://schemas.microsoft.com/office/spreadsheetml/2009/9/main" objectType="List" dx="22" fmlaLink="E79" fmlaRange="'Other Rates'!$F$5:$F$20" noThreeD="1" sel="1" val="0"/>
</file>

<file path=xl/ctrlProps/ctrlProp14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48.xml><?xml version="1.0" encoding="utf-8"?>
<formControlPr xmlns="http://schemas.microsoft.com/office/spreadsheetml/2009/9/main" objectType="List" dx="22" fmlaLink="E8" fmlaRange="'Other Rates'!$F$5:$F$20" noThreeD="1" sel="1" val="0"/>
</file>

<file path=xl/ctrlProps/ctrlProp149.xml><?xml version="1.0" encoding="utf-8"?>
<formControlPr xmlns="http://schemas.microsoft.com/office/spreadsheetml/2009/9/main" objectType="List" dx="22" fmlaLink="E80" fmlaRange="'Other Rates'!$F$5:$F$20" noThreeD="1" sel="1" val="0"/>
</file>

<file path=xl/ctrlProps/ctrlProp15.xml><?xml version="1.0" encoding="utf-8"?>
<formControlPr xmlns="http://schemas.microsoft.com/office/spreadsheetml/2009/9/main" objectType="List" dx="22" fmlaLink="B149" fmlaRange="'IDC Rates'!$A$6:$C$16" noThreeD="1" sel="1" val="0"/>
</file>

<file path=xl/ctrlProps/ctrlProp150.xml><?xml version="1.0" encoding="utf-8"?>
<formControlPr xmlns="http://schemas.microsoft.com/office/spreadsheetml/2009/9/main" objectType="List" dx="22" fmlaLink="E8" fmlaRange="'Other Rates'!$F$5:$F$20" noThreeD="1" sel="1" val="0"/>
</file>

<file path=xl/ctrlProps/ctrlProp15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52.xml><?xml version="1.0" encoding="utf-8"?>
<formControlPr xmlns="http://schemas.microsoft.com/office/spreadsheetml/2009/9/main" objectType="List" dx="22" fmlaLink="E81" fmlaRange="'Other Rates'!$F$5:$F$20" noThreeD="1" sel="1" val="0"/>
</file>

<file path=xl/ctrlProps/ctrlProp15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54.xml><?xml version="1.0" encoding="utf-8"?>
<formControlPr xmlns="http://schemas.microsoft.com/office/spreadsheetml/2009/9/main" objectType="List" dx="22" fmlaLink="E8" fmlaRange="'Other Rates'!$F$5:$F$20" noThreeD="1" sel="1" val="0"/>
</file>

<file path=xl/ctrlProps/ctrlProp155.xml><?xml version="1.0" encoding="utf-8"?>
<formControlPr xmlns="http://schemas.microsoft.com/office/spreadsheetml/2009/9/main" objectType="List" dx="22" fmlaLink="E82" fmlaRange="'Other Rates'!$F$5:$F$20" noThreeD="1" sel="1" val="0"/>
</file>

<file path=xl/ctrlProps/ctrlProp156.xml><?xml version="1.0" encoding="utf-8"?>
<formControlPr xmlns="http://schemas.microsoft.com/office/spreadsheetml/2009/9/main" objectType="List" dx="22" fmlaLink="E8" fmlaRange="'Other Rates'!$F$5:$F$20" noThreeD="1" sel="1" val="0"/>
</file>

<file path=xl/ctrlProps/ctrlProp15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58.xml><?xml version="1.0" encoding="utf-8"?>
<formControlPr xmlns="http://schemas.microsoft.com/office/spreadsheetml/2009/9/main" objectType="List" dx="22" fmlaLink="E92" fmlaRange="'Other Rates'!$F$5:$F$20" noThreeD="1" sel="1" val="0"/>
</file>

<file path=xl/ctrlProps/ctrlProp15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.xml><?xml version="1.0" encoding="utf-8"?>
<formControlPr xmlns="http://schemas.microsoft.com/office/spreadsheetml/2009/9/main" objectType="List" dx="22" fmlaLink="B201" fmlaRange="'IDC Rates'!$A$6:$C$16" noThreeD="1" sel="1" val="0"/>
</file>

<file path=xl/ctrlProps/ctrlProp160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2.xml><?xml version="1.0" encoding="utf-8"?>
<formControlPr xmlns="http://schemas.microsoft.com/office/spreadsheetml/2009/9/main" objectType="List" dx="22" fmlaLink="E93" fmlaRange="'Other Rates'!$F$5:$F$20" noThreeD="1" sel="1" val="0"/>
</file>

<file path=xl/ctrlProps/ctrlProp16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4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6.xml><?xml version="1.0" encoding="utf-8"?>
<formControlPr xmlns="http://schemas.microsoft.com/office/spreadsheetml/2009/9/main" objectType="List" dx="22" fmlaLink="E94" fmlaRange="'Other Rates'!$F$5:$F$20" noThreeD="1" sel="1" val="0"/>
</file>

<file path=xl/ctrlProps/ctrlProp16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8.xml><?xml version="1.0" encoding="utf-8"?>
<formControlPr xmlns="http://schemas.microsoft.com/office/spreadsheetml/2009/9/main" objectType="List" dx="22" fmlaLink="E8" fmlaRange="'Other Rates'!$F$5:$F$20" noThreeD="1" sel="1" val="0"/>
</file>

<file path=xl/ctrlProps/ctrlProp16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7.xml><?xml version="1.0" encoding="utf-8"?>
<formControlPr xmlns="http://schemas.microsoft.com/office/spreadsheetml/2009/9/main" objectType="List" dx="22" fmlaLink="B253" fmlaRange="'IDC Rates'!$A$6:$C$16" noThreeD="1" sel="1" val="0"/>
</file>

<file path=xl/ctrlProps/ctrlProp170.xml><?xml version="1.0" encoding="utf-8"?>
<formControlPr xmlns="http://schemas.microsoft.com/office/spreadsheetml/2009/9/main" objectType="List" dx="22" fmlaLink="E95" fmlaRange="'Other Rates'!$F$5:$F$20" noThreeD="1" sel="1" val="0"/>
</file>

<file path=xl/ctrlProps/ctrlProp17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72.xml><?xml version="1.0" encoding="utf-8"?>
<formControlPr xmlns="http://schemas.microsoft.com/office/spreadsheetml/2009/9/main" objectType="List" dx="22" fmlaLink="E8" fmlaRange="'Other Rates'!$F$5:$F$20" noThreeD="1" sel="1" val="0"/>
</file>

<file path=xl/ctrlProps/ctrlProp17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74.xml><?xml version="1.0" encoding="utf-8"?>
<formControlPr xmlns="http://schemas.microsoft.com/office/spreadsheetml/2009/9/main" objectType="List" dx="22" fmlaLink="E96" fmlaRange="'Other Rates'!$F$5:$F$20" noThreeD="1" sel="1" val="0"/>
</file>

<file path=xl/ctrlProps/ctrlProp17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76.xml><?xml version="1.0" encoding="utf-8"?>
<formControlPr xmlns="http://schemas.microsoft.com/office/spreadsheetml/2009/9/main" objectType="List" dx="22" fmlaLink="E8" fmlaRange="'Other Rates'!$F$5:$F$20" noThreeD="1" sel="1" val="0"/>
</file>

<file path=xl/ctrlProps/ctrlProp17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78.xml><?xml version="1.0" encoding="utf-8"?>
<formControlPr xmlns="http://schemas.microsoft.com/office/spreadsheetml/2009/9/main" objectType="List" dx="22" fmlaLink="E97" fmlaRange="'Other Rates'!$F$5:$F$20" noThreeD="1" sel="1" val="0"/>
</file>

<file path=xl/ctrlProps/ctrlProp17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2.xml><?xml version="1.0" encoding="utf-8"?>
<formControlPr xmlns="http://schemas.microsoft.com/office/spreadsheetml/2009/9/main" objectType="List" dx="22" fmlaLink="E98" fmlaRange="'Other Rates'!$F$5:$F$20" noThreeD="1" sel="1" val="0"/>
</file>

<file path=xl/ctrlProps/ctrlProp18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4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6.xml><?xml version="1.0" encoding="utf-8"?>
<formControlPr xmlns="http://schemas.microsoft.com/office/spreadsheetml/2009/9/main" objectType="List" dx="22" fmlaLink="E99" fmlaRange="'Other Rates'!$F$5:$F$20" noThreeD="1" sel="1" val="0"/>
</file>

<file path=xl/ctrlProps/ctrlProp18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8.xml><?xml version="1.0" encoding="utf-8"?>
<formControlPr xmlns="http://schemas.microsoft.com/office/spreadsheetml/2009/9/main" objectType="List" dx="22" fmlaLink="E8" fmlaRange="'Other Rates'!$F$5:$F$20" noThreeD="1" sel="1" val="0"/>
</file>

<file path=xl/ctrlProps/ctrlProp189.xml><?xml version="1.0" encoding="utf-8"?>
<formControlPr xmlns="http://schemas.microsoft.com/office/spreadsheetml/2009/9/main" objectType="List" dx="22" fmlaLink="E8" fmlaRange="'Other Rates'!$F$5:$F$20" noThreeD="1" sel="1" val="0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List" dx="22" fmlaLink="E100" fmlaRange="'Other Rates'!$F$5:$F$20" noThreeD="1" sel="1" val="0"/>
</file>

<file path=xl/ctrlProps/ctrlProp191.xml><?xml version="1.0" encoding="utf-8"?>
<formControlPr xmlns="http://schemas.microsoft.com/office/spreadsheetml/2009/9/main" objectType="List" dx="22" fmlaLink="E8" fmlaRange="'Other Rates'!$F$5:$F$20" noThreeD="1" sel="1" val="0"/>
</file>

<file path=xl/ctrlProps/ctrlProp192.xml><?xml version="1.0" encoding="utf-8"?>
<formControlPr xmlns="http://schemas.microsoft.com/office/spreadsheetml/2009/9/main" objectType="List" dx="22" fmlaLink="E8" fmlaRange="'Other Rates'!$F$5:$F$20" noThreeD="1" sel="1" val="0"/>
</file>

<file path=xl/ctrlProps/ctrlProp193.xml><?xml version="1.0" encoding="utf-8"?>
<formControlPr xmlns="http://schemas.microsoft.com/office/spreadsheetml/2009/9/main" objectType="List" dx="22" fmlaLink="E8" fmlaRange="'Other Rates'!$F$5:$F$20" noThreeD="1" sel="1" val="0"/>
</file>

<file path=xl/ctrlProps/ctrlProp194.xml><?xml version="1.0" encoding="utf-8"?>
<formControlPr xmlns="http://schemas.microsoft.com/office/spreadsheetml/2009/9/main" objectType="List" dx="22" fmlaLink="E101" fmlaRange="'Other Rates'!$F$5:$F$20" noThreeD="1" sel="1" val="0"/>
</file>

<file path=xl/ctrlProps/ctrlProp195.xml><?xml version="1.0" encoding="utf-8"?>
<formControlPr xmlns="http://schemas.microsoft.com/office/spreadsheetml/2009/9/main" objectType="List" dx="22" fmlaLink="E8" fmlaRange="'Other Rates'!$F$5:$F$20" noThreeD="1" sel="1" val="0"/>
</file>

<file path=xl/ctrlProps/ctrlProp196.xml><?xml version="1.0" encoding="utf-8"?>
<formControlPr xmlns="http://schemas.microsoft.com/office/spreadsheetml/2009/9/main" objectType="List" dx="22" fmlaLink="E8" fmlaRange="'Other Rates'!$F$5:$F$20" noThreeD="1" sel="1" val="0"/>
</file>

<file path=xl/ctrlProps/ctrlProp197.xml><?xml version="1.0" encoding="utf-8"?>
<formControlPr xmlns="http://schemas.microsoft.com/office/spreadsheetml/2009/9/main" objectType="List" dx="22" fmlaLink="E8" fmlaRange="'Other Rates'!$F$5:$F$20" noThreeD="1" sel="1" val="0"/>
</file>

<file path=xl/ctrlProps/ctrlProp198.xml><?xml version="1.0" encoding="utf-8"?>
<formControlPr xmlns="http://schemas.microsoft.com/office/spreadsheetml/2009/9/main" objectType="List" dx="22" fmlaLink="E102" fmlaRange="'Other Rates'!$F$5:$F$20" noThreeD="1" sel="1" val="0"/>
</file>

<file path=xl/ctrlProps/ctrlProp199.xml><?xml version="1.0" encoding="utf-8"?>
<formControlPr xmlns="http://schemas.microsoft.com/office/spreadsheetml/2009/9/main" objectType="List" dx="22" fmlaLink="E8" fmlaRange="'Other Rates'!$F$5:$F$20" noThreeD="1" sel="1" val="0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List" dx="22" fmlaLink="E8" fmlaRange="'Other Rates'!$F$5:$F$20" noThreeD="1" sel="1" val="0"/>
</file>

<file path=xl/ctrlProps/ctrlProp201.xml><?xml version="1.0" encoding="utf-8"?>
<formControlPr xmlns="http://schemas.microsoft.com/office/spreadsheetml/2009/9/main" objectType="List" dx="22" fmlaLink="E8" fmlaRange="'Other Rates'!$F$5:$F$20" noThreeD="1" sel="1" val="0"/>
</file>

<file path=xl/ctrlProps/ctrlProp202.xml><?xml version="1.0" encoding="utf-8"?>
<formControlPr xmlns="http://schemas.microsoft.com/office/spreadsheetml/2009/9/main" objectType="List" dx="22" fmlaLink="E103" fmlaRange="'Other Rates'!$F$5:$F$20" noThreeD="1" sel="1" val="0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List" dx="22" fmlaLink="B9" fmlaRange="Term_of_Attendance" sel="2" val="0"/>
</file>

<file path=xl/ctrlProps/ctrlProp205.xml><?xml version="1.0" encoding="utf-8"?>
<formControlPr xmlns="http://schemas.microsoft.com/office/spreadsheetml/2009/9/main" objectType="List" dx="22" fmlaLink="B11" fmlaRange="Term_of_Attendance" sel="2" val="0"/>
</file>

<file path=xl/ctrlProps/ctrlProp206.xml><?xml version="1.0" encoding="utf-8"?>
<formControlPr xmlns="http://schemas.microsoft.com/office/spreadsheetml/2009/9/main" objectType="List" dx="22" fmlaLink="B13" fmlaRange="Term_of_Attendance" sel="2" val="0"/>
</file>

<file path=xl/ctrlProps/ctrlProp207.xml><?xml version="1.0" encoding="utf-8"?>
<formControlPr xmlns="http://schemas.microsoft.com/office/spreadsheetml/2009/9/main" objectType="List" dx="22" fmlaLink="B15" fmlaRange="Term_of_Attendance" sel="2" val="0"/>
</file>

<file path=xl/ctrlProps/ctrlProp208.xml><?xml version="1.0" encoding="utf-8"?>
<formControlPr xmlns="http://schemas.microsoft.com/office/spreadsheetml/2009/9/main" objectType="List" dx="22" fmlaLink="B17" fmlaRange="Term_of_Attendance" sel="2" val="0"/>
</file>

<file path=xl/ctrlProps/ctrlProp209.xml><?xml version="1.0" encoding="utf-8"?>
<formControlPr xmlns="http://schemas.microsoft.com/office/spreadsheetml/2009/9/main" objectType="List" dx="22" fmlaLink="B19" fmlaRange="Term_of_Attendance" sel="2" val="0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List" dx="22" fmlaLink="B21" fmlaRange="Term_of_Attendance" sel="2" val="0"/>
</file>

<file path=xl/ctrlProps/ctrlProp211.xml><?xml version="1.0" encoding="utf-8"?>
<formControlPr xmlns="http://schemas.microsoft.com/office/spreadsheetml/2009/9/main" objectType="List" dx="22" fmlaLink="B23" fmlaRange="Term_of_Attendance" sel="2" val="0"/>
</file>

<file path=xl/ctrlProps/ctrlProp212.xml><?xml version="1.0" encoding="utf-8"?>
<formControlPr xmlns="http://schemas.microsoft.com/office/spreadsheetml/2009/9/main" objectType="List" dx="22" fmlaLink="B25" fmlaRange="Term_of_Attendance" sel="2" val="0"/>
</file>

<file path=xl/ctrlProps/ctrlProp213.xml><?xml version="1.0" encoding="utf-8"?>
<formControlPr xmlns="http://schemas.microsoft.com/office/spreadsheetml/2009/9/main" objectType="List" dx="22" fmlaLink="B27" fmlaRange="Term_of_Attendance" sel="1" val="0"/>
</file>

<file path=xl/ctrlProps/ctrlProp214.xml><?xml version="1.0" encoding="utf-8"?>
<formControlPr xmlns="http://schemas.microsoft.com/office/spreadsheetml/2009/9/main" objectType="List" dx="22" fmlaLink="B29" fmlaRange="Term_of_Attendance" sel="2" val="0"/>
</file>

<file path=xl/ctrlProps/ctrlProp215.xml><?xml version="1.0" encoding="utf-8"?>
<formControlPr xmlns="http://schemas.microsoft.com/office/spreadsheetml/2009/9/main" objectType="List" dx="22" fmlaLink="B31" fmlaRange="Term_of_Attendance" sel="2" val="0"/>
</file>

<file path=xl/ctrlProps/ctrlProp216.xml><?xml version="1.0" encoding="utf-8"?>
<formControlPr xmlns="http://schemas.microsoft.com/office/spreadsheetml/2009/9/main" objectType="List" dx="22" fmlaLink="G9" fmlaRange="'Other Rates'!$F$30:$H$34" noThreeD="1" sel="2" val="0"/>
</file>

<file path=xl/ctrlProps/ctrlProp217.xml><?xml version="1.0" encoding="utf-8"?>
<formControlPr xmlns="http://schemas.microsoft.com/office/spreadsheetml/2009/9/main" objectType="List" dx="22" fmlaLink="G11" fmlaRange="'Other Rates'!$F$30:$H$34" noThreeD="1" sel="1" val="2"/>
</file>

<file path=xl/ctrlProps/ctrlProp218.xml><?xml version="1.0" encoding="utf-8"?>
<formControlPr xmlns="http://schemas.microsoft.com/office/spreadsheetml/2009/9/main" objectType="List" dx="22" fmlaLink="G13" fmlaRange="'Other Rates'!$F$30:$H$34" noThreeD="1" sel="1" val="0"/>
</file>

<file path=xl/ctrlProps/ctrlProp219.xml><?xml version="1.0" encoding="utf-8"?>
<formControlPr xmlns="http://schemas.microsoft.com/office/spreadsheetml/2009/9/main" objectType="List" dx="22" fmlaLink="G15" fmlaRange="'Other Rates'!$F$30:$H$34" noThreeD="1" sel="1" val="0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List" dx="22" fmlaLink="G17" fmlaRange="'Other Rates'!$F$30:$H$34" noThreeD="1" sel="1" val="0"/>
</file>

<file path=xl/ctrlProps/ctrlProp221.xml><?xml version="1.0" encoding="utf-8"?>
<formControlPr xmlns="http://schemas.microsoft.com/office/spreadsheetml/2009/9/main" objectType="List" dx="22" fmlaLink="G19" fmlaRange="'Other Rates'!$F$30:$H$34" noThreeD="1" sel="1" val="0"/>
</file>

<file path=xl/ctrlProps/ctrlProp222.xml><?xml version="1.0" encoding="utf-8"?>
<formControlPr xmlns="http://schemas.microsoft.com/office/spreadsheetml/2009/9/main" objectType="List" dx="22" fmlaLink="G21" fmlaRange="'Other Rates'!$F$30:$H$34" noThreeD="1" sel="1" val="0"/>
</file>

<file path=xl/ctrlProps/ctrlProp223.xml><?xml version="1.0" encoding="utf-8"?>
<formControlPr xmlns="http://schemas.microsoft.com/office/spreadsheetml/2009/9/main" objectType="List" dx="22" fmlaLink="G23" fmlaRange="'Other Rates'!$F$30:$H$34" noThreeD="1" sel="1" val="0"/>
</file>

<file path=xl/ctrlProps/ctrlProp224.xml><?xml version="1.0" encoding="utf-8"?>
<formControlPr xmlns="http://schemas.microsoft.com/office/spreadsheetml/2009/9/main" objectType="List" dx="22" fmlaLink="G25" fmlaRange="'Other Rates'!$F$30:$H$34" noThreeD="1" sel="1" val="2"/>
</file>

<file path=xl/ctrlProps/ctrlProp225.xml><?xml version="1.0" encoding="utf-8"?>
<formControlPr xmlns="http://schemas.microsoft.com/office/spreadsheetml/2009/9/main" objectType="List" dx="22" fmlaLink="G27" fmlaRange="'Other Rates'!$F$30:$H$34" noThreeD="1" sel="1" val="0"/>
</file>

<file path=xl/ctrlProps/ctrlProp226.xml><?xml version="1.0" encoding="utf-8"?>
<formControlPr xmlns="http://schemas.microsoft.com/office/spreadsheetml/2009/9/main" objectType="List" dx="22" fmlaLink="G29" fmlaRange="'Other Rates'!$F$30:$H$34" noThreeD="1" sel="1" val="0"/>
</file>

<file path=xl/ctrlProps/ctrlProp227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28.xml><?xml version="1.0" encoding="utf-8"?>
<formControlPr xmlns="http://schemas.microsoft.com/office/spreadsheetml/2009/9/main" objectType="List" dx="22" fmlaLink="G11" fmlaRange="'Other Rates'!$F$30:$H$34" noThreeD="1" sel="1" val="0"/>
</file>

<file path=xl/ctrlProps/ctrlProp229.xml><?xml version="1.0" encoding="utf-8"?>
<formControlPr xmlns="http://schemas.microsoft.com/office/spreadsheetml/2009/9/main" objectType="List" dx="22" fmlaLink="G13" fmlaRange="'Other Rates'!$F$30:$H$34" noThreeD="1" sel="1" val="0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List" dx="22" fmlaLink="G15" fmlaRange="'Other Rates'!$F$30:$H$34" noThreeD="1" sel="1" val="0"/>
</file>

<file path=xl/ctrlProps/ctrlProp231.xml><?xml version="1.0" encoding="utf-8"?>
<formControlPr xmlns="http://schemas.microsoft.com/office/spreadsheetml/2009/9/main" objectType="List" dx="22" fmlaLink="G17" fmlaRange="'Other Rates'!$F$30:$H$34" noThreeD="1" sel="1" val="0"/>
</file>

<file path=xl/ctrlProps/ctrlProp232.xml><?xml version="1.0" encoding="utf-8"?>
<formControlPr xmlns="http://schemas.microsoft.com/office/spreadsheetml/2009/9/main" objectType="List" dx="22" fmlaLink="G19" fmlaRange="'Other Rates'!$F$30:$H$34" noThreeD="1" sel="1" val="0"/>
</file>

<file path=xl/ctrlProps/ctrlProp233.xml><?xml version="1.0" encoding="utf-8"?>
<formControlPr xmlns="http://schemas.microsoft.com/office/spreadsheetml/2009/9/main" objectType="List" dx="22" fmlaLink="G21" fmlaRange="'Other Rates'!$F$30:$H$34" noThreeD="1" sel="1" val="0"/>
</file>

<file path=xl/ctrlProps/ctrlProp234.xml><?xml version="1.0" encoding="utf-8"?>
<formControlPr xmlns="http://schemas.microsoft.com/office/spreadsheetml/2009/9/main" objectType="List" dx="22" fmlaLink="G23" fmlaRange="'Other Rates'!$F$30:$H$34" noThreeD="1" sel="1" val="0"/>
</file>

<file path=xl/ctrlProps/ctrlProp235.xml><?xml version="1.0" encoding="utf-8"?>
<formControlPr xmlns="http://schemas.microsoft.com/office/spreadsheetml/2009/9/main" objectType="List" dx="22" fmlaLink="G25" fmlaRange="'Other Rates'!$F$30:$H$34" noThreeD="1" sel="1" val="0"/>
</file>

<file path=xl/ctrlProps/ctrlProp236.xml><?xml version="1.0" encoding="utf-8"?>
<formControlPr xmlns="http://schemas.microsoft.com/office/spreadsheetml/2009/9/main" objectType="List" dx="22" fmlaLink="G27" fmlaRange="'Other Rates'!$F$30:$H$34" noThreeD="1" sel="1" val="0"/>
</file>

<file path=xl/ctrlProps/ctrlProp237.xml><?xml version="1.0" encoding="utf-8"?>
<formControlPr xmlns="http://schemas.microsoft.com/office/spreadsheetml/2009/9/main" objectType="List" dx="22" fmlaLink="G29" fmlaRange="'Other Rates'!$F$30:$H$34" noThreeD="1" sel="1" val="0"/>
</file>

<file path=xl/ctrlProps/ctrlProp238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39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41.xml><?xml version="1.0" encoding="utf-8"?>
<formControlPr xmlns="http://schemas.microsoft.com/office/spreadsheetml/2009/9/main" objectType="List" dx="22" fmlaLink="G9" fmlaRange="'Other Rates'!$F$30:$H$34" noThreeD="1" sel="2" val="0"/>
</file>

<file path=xl/ctrlProps/ctrlProp242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43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44.xml><?xml version="1.0" encoding="utf-8"?>
<formControlPr xmlns="http://schemas.microsoft.com/office/spreadsheetml/2009/9/main" objectType="List" dx="22" fmlaLink="G11" fmlaRange="'Other Rates'!$F$30:$H$34" noThreeD="1" sel="1" val="0"/>
</file>

<file path=xl/ctrlProps/ctrlProp245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46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47.xml><?xml version="1.0" encoding="utf-8"?>
<formControlPr xmlns="http://schemas.microsoft.com/office/spreadsheetml/2009/9/main" objectType="List" dx="22" fmlaLink="G13" fmlaRange="'Other Rates'!$F$30:$H$34" noThreeD="1" sel="1" val="0"/>
</file>

<file path=xl/ctrlProps/ctrlProp248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49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List" dx="22" fmlaLink="G15" fmlaRange="'Other Rates'!$F$30:$H$34" noThreeD="1" sel="1" val="0"/>
</file>

<file path=xl/ctrlProps/ctrlProp251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52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53.xml><?xml version="1.0" encoding="utf-8"?>
<formControlPr xmlns="http://schemas.microsoft.com/office/spreadsheetml/2009/9/main" objectType="List" dx="22" fmlaLink="G17" fmlaRange="'Other Rates'!$F$30:$H$34" noThreeD="1" sel="1" val="0"/>
</file>

<file path=xl/ctrlProps/ctrlProp254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55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56.xml><?xml version="1.0" encoding="utf-8"?>
<formControlPr xmlns="http://schemas.microsoft.com/office/spreadsheetml/2009/9/main" objectType="List" dx="22" fmlaLink="G19" fmlaRange="'Other Rates'!$F$30:$H$34" noThreeD="1" sel="1" val="0"/>
</file>

<file path=xl/ctrlProps/ctrlProp257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58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59.xml><?xml version="1.0" encoding="utf-8"?>
<formControlPr xmlns="http://schemas.microsoft.com/office/spreadsheetml/2009/9/main" objectType="List" dx="22" fmlaLink="G21" fmlaRange="'Other Rates'!$F$30:$H$34" noThreeD="1" sel="1" val="0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61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62.xml><?xml version="1.0" encoding="utf-8"?>
<formControlPr xmlns="http://schemas.microsoft.com/office/spreadsheetml/2009/9/main" objectType="List" dx="22" fmlaLink="G23" fmlaRange="'Other Rates'!$F$30:$H$34" noThreeD="1" sel="1" val="0"/>
</file>

<file path=xl/ctrlProps/ctrlProp263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64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65.xml><?xml version="1.0" encoding="utf-8"?>
<formControlPr xmlns="http://schemas.microsoft.com/office/spreadsheetml/2009/9/main" objectType="List" dx="22" fmlaLink="G25" fmlaRange="'Other Rates'!$F$30:$H$34" noThreeD="1" sel="1" val="0"/>
</file>

<file path=xl/ctrlProps/ctrlProp266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67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68.xml><?xml version="1.0" encoding="utf-8"?>
<formControlPr xmlns="http://schemas.microsoft.com/office/spreadsheetml/2009/9/main" objectType="List" dx="22" fmlaLink="G27" fmlaRange="'Other Rates'!$F$30:$H$34" noThreeD="1" sel="1" val="0"/>
</file>

<file path=xl/ctrlProps/ctrlProp269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7.xml><?xml version="1.0" encoding="utf-8"?>
<formControlPr xmlns="http://schemas.microsoft.com/office/spreadsheetml/2009/9/main" objectType="List" dx="22" fmlaLink="E8" fmlaRange="'Other Rates'!$F$5:$F$20" noThreeD="1" sel="1" val="0"/>
</file>

<file path=xl/ctrlProps/ctrlProp270.xml><?xml version="1.0" encoding="utf-8"?>
<formControlPr xmlns="http://schemas.microsoft.com/office/spreadsheetml/2009/9/main" objectType="List" dx="22" fmlaLink="G29" fmlaRange="'Other Rates'!$F$30:$H$34" noThreeD="1" sel="1" val="0"/>
</file>

<file path=xl/ctrlProps/ctrlProp271.xml><?xml version="1.0" encoding="utf-8"?>
<formControlPr xmlns="http://schemas.microsoft.com/office/spreadsheetml/2009/9/main" objectType="List" dx="22" fmlaLink="G13" fmlaRange="'Other Rates'!$F$30:$H$34" noThreeD="1" sel="1" val="0"/>
</file>

<file path=xl/ctrlProps/ctrlProp272.xml><?xml version="1.0" encoding="utf-8"?>
<formControlPr xmlns="http://schemas.microsoft.com/office/spreadsheetml/2009/9/main" objectType="List" dx="22" fmlaLink="G13" fmlaRange="'Other Rates'!$F$30:$H$34" noThreeD="1" sel="1" val="0"/>
</file>

<file path=xl/ctrlProps/ctrlProp273.xml><?xml version="1.0" encoding="utf-8"?>
<formControlPr xmlns="http://schemas.microsoft.com/office/spreadsheetml/2009/9/main" objectType="List" dx="22" fmlaLink="G31" fmlaRange="'Other Rates'!$F$30:$H$34" noThreeD="1" sel="1" val="2"/>
</file>

<file path=xl/ctrlProps/ctrlProp274.xml><?xml version="1.0" encoding="utf-8"?>
<formControlPr xmlns="http://schemas.microsoft.com/office/spreadsheetml/2009/9/main" objectType="List" dx="22" fmlaLink="G31" fmlaRange="'Other Rates'!$F$30:$H$34" noThreeD="1" sel="1" val="0"/>
</file>

<file path=xl/ctrlProps/ctrlProp275.xml><?xml version="1.0" encoding="utf-8"?>
<formControlPr xmlns="http://schemas.microsoft.com/office/spreadsheetml/2009/9/main" objectType="List" dx="22" fmlaLink="G11" fmlaRange="'Other Rates'!$F$30:$H$34" noThreeD="1" sel="1" val="0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List" dx="22" fmlaLink="E9" fmlaRange="'Other Rates'!$F$5:$F$20" noThreeD="1" sel="1" val="0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List" dx="22" fmlaLink="E10" fmlaRange="'Other Rates'!$F$5:$F$20" noThreeD="1" sel="1" val="0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List" dx="22" fmlaLink="E11" fmlaRange="'Other Rates'!$F$5:$F$20" noThreeD="1" sel="1" val="0"/>
</file>

<file path=xl/ctrlProps/ctrlProp31.xml><?xml version="1.0" encoding="utf-8"?>
<formControlPr xmlns="http://schemas.microsoft.com/office/spreadsheetml/2009/9/main" objectType="List" dx="22" fmlaLink="E12" fmlaRange="'Other Rates'!$F$5:$F$20" noThreeD="1" sel="1" val="0"/>
</file>

<file path=xl/ctrlProps/ctrlProp32.xml><?xml version="1.0" encoding="utf-8"?>
<formControlPr xmlns="http://schemas.microsoft.com/office/spreadsheetml/2009/9/main" objectType="List" dx="22" fmlaLink="E13" fmlaRange="'Other Rates'!$F$5:$F$20" noThreeD="1" sel="1" val="0"/>
</file>

<file path=xl/ctrlProps/ctrlProp33.xml><?xml version="1.0" encoding="utf-8"?>
<formControlPr xmlns="http://schemas.microsoft.com/office/spreadsheetml/2009/9/main" objectType="List" dx="22" fmlaLink="E14" fmlaRange="'Other Rates'!$F$5:$F$20" noThreeD="1" sel="1" val="0"/>
</file>

<file path=xl/ctrlProps/ctrlProp34.xml><?xml version="1.0" encoding="utf-8"?>
<formControlPr xmlns="http://schemas.microsoft.com/office/spreadsheetml/2009/9/main" objectType="List" dx="22" fmlaLink="E15" fmlaRange="'Other Rates'!$F$5:$F$20" noThreeD="1" sel="1" val="0"/>
</file>

<file path=xl/ctrlProps/ctrlProp35.xml><?xml version="1.0" encoding="utf-8"?>
<formControlPr xmlns="http://schemas.microsoft.com/office/spreadsheetml/2009/9/main" objectType="List" dx="22" fmlaLink="E16" fmlaRange="'Other Rates'!$F$5:$F$20" noThreeD="1" sel="1" val="0"/>
</file>

<file path=xl/ctrlProps/ctrlProp36.xml><?xml version="1.0" encoding="utf-8"?>
<formControlPr xmlns="http://schemas.microsoft.com/office/spreadsheetml/2009/9/main" objectType="List" dx="22" fmlaLink="E17" fmlaRange="'Other Rates'!$F$5:$F$20" noThreeD="1" sel="1" val="0"/>
</file>

<file path=xl/ctrlProps/ctrlProp37.xml><?xml version="1.0" encoding="utf-8"?>
<formControlPr xmlns="http://schemas.microsoft.com/office/spreadsheetml/2009/9/main" objectType="List" dx="22" fmlaLink="E18" fmlaRange="'Other Rates'!$F$5:$F$20" noThreeD="1" sel="1" val="0"/>
</file>

<file path=xl/ctrlProps/ctrlProp38.xml><?xml version="1.0" encoding="utf-8"?>
<formControlPr xmlns="http://schemas.microsoft.com/office/spreadsheetml/2009/9/main" objectType="List" dx="22" fmlaLink="E19" fmlaRange="'Other Rates'!$F$5:$F$20" noThreeD="1" sel="1" val="0"/>
</file>

<file path=xl/ctrlProps/ctrlProp39.xml><?xml version="1.0" encoding="utf-8"?>
<formControlPr xmlns="http://schemas.microsoft.com/office/spreadsheetml/2009/9/main" objectType="List" dx="22" fmlaLink="E29" fmlaRange="'Other Rates'!$F$5:$F$20" noThreeD="1" sel="1" val="0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List" dx="22" fmlaLink="E9" fmlaRange="'Other Rates'!$F$5:$F$20" noThreeD="1" sel="1" val="0"/>
</file>

<file path=xl/ctrlProps/ctrlProp41.xml><?xml version="1.0" encoding="utf-8"?>
<formControlPr xmlns="http://schemas.microsoft.com/office/spreadsheetml/2009/9/main" objectType="List" dx="22" fmlaLink="E10" fmlaRange="'Other Rates'!$F$5:$F$20" noThreeD="1" sel="1" val="0"/>
</file>

<file path=xl/ctrlProps/ctrlProp42.xml><?xml version="1.0" encoding="utf-8"?>
<formControlPr xmlns="http://schemas.microsoft.com/office/spreadsheetml/2009/9/main" objectType="List" dx="22" fmlaLink="E11" fmlaRange="'Other Rates'!$F$5:$F$20" noThreeD="1" sel="1" val="0"/>
</file>

<file path=xl/ctrlProps/ctrlProp43.xml><?xml version="1.0" encoding="utf-8"?>
<formControlPr xmlns="http://schemas.microsoft.com/office/spreadsheetml/2009/9/main" objectType="List" dx="22" fmlaLink="E12" fmlaRange="'Other Rates'!$F$5:$F$20" noThreeD="1" sel="1" val="0"/>
</file>

<file path=xl/ctrlProps/ctrlProp44.xml><?xml version="1.0" encoding="utf-8"?>
<formControlPr xmlns="http://schemas.microsoft.com/office/spreadsheetml/2009/9/main" objectType="List" dx="22" fmlaLink="E13" fmlaRange="'Other Rates'!$F$5:$F$20" noThreeD="1" sel="1" val="0"/>
</file>

<file path=xl/ctrlProps/ctrlProp45.xml><?xml version="1.0" encoding="utf-8"?>
<formControlPr xmlns="http://schemas.microsoft.com/office/spreadsheetml/2009/9/main" objectType="List" dx="22" fmlaLink="E14" fmlaRange="'Other Rates'!$F$5:$F$20" noThreeD="1" sel="1" val="0"/>
</file>

<file path=xl/ctrlProps/ctrlProp46.xml><?xml version="1.0" encoding="utf-8"?>
<formControlPr xmlns="http://schemas.microsoft.com/office/spreadsheetml/2009/9/main" objectType="List" dx="22" fmlaLink="E15" fmlaRange="'Other Rates'!$F$5:$F$20" noThreeD="1" sel="1" val="0"/>
</file>

<file path=xl/ctrlProps/ctrlProp47.xml><?xml version="1.0" encoding="utf-8"?>
<formControlPr xmlns="http://schemas.microsoft.com/office/spreadsheetml/2009/9/main" objectType="List" dx="22" fmlaLink="E16" fmlaRange="'Other Rates'!$F$5:$F$20" noThreeD="1" sel="1" val="0"/>
</file>

<file path=xl/ctrlProps/ctrlProp48.xml><?xml version="1.0" encoding="utf-8"?>
<formControlPr xmlns="http://schemas.microsoft.com/office/spreadsheetml/2009/9/main" objectType="List" dx="22" fmlaLink="E17" fmlaRange="'Other Rates'!$F$5:$F$20" noThreeD="1" sel="1" val="0"/>
</file>

<file path=xl/ctrlProps/ctrlProp49.xml><?xml version="1.0" encoding="utf-8"?>
<formControlPr xmlns="http://schemas.microsoft.com/office/spreadsheetml/2009/9/main" objectType="List" dx="22" fmlaLink="E18" fmlaRange="'Other Rates'!$F$5:$F$20" noThreeD="1" sel="1" val="0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List" dx="22" fmlaLink="E19" fmlaRange="'Other Rates'!$F$5:$F$20" noThreeD="1" sel="1" val="0"/>
</file>

<file path=xl/ctrlProps/ctrlProp51.xml><?xml version="1.0" encoding="utf-8"?>
<formControlPr xmlns="http://schemas.microsoft.com/office/spreadsheetml/2009/9/main" objectType="List" dx="22" fmlaLink="E8" fmlaRange="'Other Rates'!$F$5:$F$20" noThreeD="1" sel="1" val="0"/>
</file>

<file path=xl/ctrlProps/ctrlProp52.xml><?xml version="1.0" encoding="utf-8"?>
<formControlPr xmlns="http://schemas.microsoft.com/office/spreadsheetml/2009/9/main" objectType="List" dx="22" fmlaLink="E9" fmlaRange="'Other Rates'!$F$5:$F$20" noThreeD="1" sel="1" val="0"/>
</file>

<file path=xl/ctrlProps/ctrlProp53.xml><?xml version="1.0" encoding="utf-8"?>
<formControlPr xmlns="http://schemas.microsoft.com/office/spreadsheetml/2009/9/main" objectType="List" dx="22" fmlaLink="E10" fmlaRange="'Other Rates'!$F$5:$F$20" noThreeD="1" sel="1" val="0"/>
</file>

<file path=xl/ctrlProps/ctrlProp54.xml><?xml version="1.0" encoding="utf-8"?>
<formControlPr xmlns="http://schemas.microsoft.com/office/spreadsheetml/2009/9/main" objectType="List" dx="22" fmlaLink="E11" fmlaRange="'Other Rates'!$F$5:$F$20" noThreeD="1" sel="1" val="0"/>
</file>

<file path=xl/ctrlProps/ctrlProp55.xml><?xml version="1.0" encoding="utf-8"?>
<formControlPr xmlns="http://schemas.microsoft.com/office/spreadsheetml/2009/9/main" objectType="List" dx="22" fmlaLink="E12" fmlaRange="'Other Rates'!$F$5:$F$20" noThreeD="1" sel="1" val="0"/>
</file>

<file path=xl/ctrlProps/ctrlProp56.xml><?xml version="1.0" encoding="utf-8"?>
<formControlPr xmlns="http://schemas.microsoft.com/office/spreadsheetml/2009/9/main" objectType="List" dx="22" fmlaLink="E13" fmlaRange="'Other Rates'!$F$5:$F$20" noThreeD="1" sel="1" val="0"/>
</file>

<file path=xl/ctrlProps/ctrlProp57.xml><?xml version="1.0" encoding="utf-8"?>
<formControlPr xmlns="http://schemas.microsoft.com/office/spreadsheetml/2009/9/main" objectType="List" dx="22" fmlaLink="E14" fmlaRange="'Other Rates'!$F$5:$F$20" noThreeD="1" sel="1" val="0"/>
</file>

<file path=xl/ctrlProps/ctrlProp58.xml><?xml version="1.0" encoding="utf-8"?>
<formControlPr xmlns="http://schemas.microsoft.com/office/spreadsheetml/2009/9/main" objectType="List" dx="22" fmlaLink="E15" fmlaRange="'Other Rates'!$F$5:$F$20" noThreeD="1" sel="1" val="0"/>
</file>

<file path=xl/ctrlProps/ctrlProp59.xml><?xml version="1.0" encoding="utf-8"?>
<formControlPr xmlns="http://schemas.microsoft.com/office/spreadsheetml/2009/9/main" objectType="List" dx="22" fmlaLink="E16" fmlaRange="'Other Rates'!$F$5:$F$20" noThreeD="1" sel="1" val="0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List" dx="22" fmlaLink="E17" fmlaRange="'Other Rates'!$F$5:$F$20" noThreeD="1" sel="1" val="0"/>
</file>

<file path=xl/ctrlProps/ctrlProp61.xml><?xml version="1.0" encoding="utf-8"?>
<formControlPr xmlns="http://schemas.microsoft.com/office/spreadsheetml/2009/9/main" objectType="List" dx="22" fmlaLink="E18" fmlaRange="'Other Rates'!$F$5:$F$20" noThreeD="1" sel="1" val="0"/>
</file>

<file path=xl/ctrlProps/ctrlProp62.xml><?xml version="1.0" encoding="utf-8"?>
<formControlPr xmlns="http://schemas.microsoft.com/office/spreadsheetml/2009/9/main" objectType="List" dx="22" fmlaLink="E19" fmlaRange="'Other Rates'!$F$5:$F$20" noThreeD="1" sel="1" val="0"/>
</file>

<file path=xl/ctrlProps/ctrlProp63.xml><?xml version="1.0" encoding="utf-8"?>
<formControlPr xmlns="http://schemas.microsoft.com/office/spreadsheetml/2009/9/main" objectType="List" dx="22" fmlaLink="E8" fmlaRange="'Other Rates'!$F$5:$F$20" noThreeD="1" sel="1" val="0"/>
</file>

<file path=xl/ctrlProps/ctrlProp64.xml><?xml version="1.0" encoding="utf-8"?>
<formControlPr xmlns="http://schemas.microsoft.com/office/spreadsheetml/2009/9/main" objectType="List" dx="22" fmlaLink="E9" fmlaRange="'Other Rates'!$F$5:$F$20" noThreeD="1" sel="1" val="0"/>
</file>

<file path=xl/ctrlProps/ctrlProp65.xml><?xml version="1.0" encoding="utf-8"?>
<formControlPr xmlns="http://schemas.microsoft.com/office/spreadsheetml/2009/9/main" objectType="List" dx="22" fmlaLink="E10" fmlaRange="'Other Rates'!$F$5:$F$20" noThreeD="1" sel="1" val="0"/>
</file>

<file path=xl/ctrlProps/ctrlProp66.xml><?xml version="1.0" encoding="utf-8"?>
<formControlPr xmlns="http://schemas.microsoft.com/office/spreadsheetml/2009/9/main" objectType="List" dx="22" fmlaLink="E11" fmlaRange="'Other Rates'!$F$5:$F$20" noThreeD="1" sel="1" val="0"/>
</file>

<file path=xl/ctrlProps/ctrlProp67.xml><?xml version="1.0" encoding="utf-8"?>
<formControlPr xmlns="http://schemas.microsoft.com/office/spreadsheetml/2009/9/main" objectType="List" dx="22" fmlaLink="E12" fmlaRange="'Other Rates'!$F$5:$F$20" noThreeD="1" sel="1" val="0"/>
</file>

<file path=xl/ctrlProps/ctrlProp68.xml><?xml version="1.0" encoding="utf-8"?>
<formControlPr xmlns="http://schemas.microsoft.com/office/spreadsheetml/2009/9/main" objectType="List" dx="22" fmlaLink="E13" fmlaRange="'Other Rates'!$F$5:$F$20" noThreeD="1" sel="1" val="0"/>
</file>

<file path=xl/ctrlProps/ctrlProp69.xml><?xml version="1.0" encoding="utf-8"?>
<formControlPr xmlns="http://schemas.microsoft.com/office/spreadsheetml/2009/9/main" objectType="List" dx="22" fmlaLink="E14" fmlaRange="'Other Rates'!$F$5:$F$20" noThreeD="1" sel="1" val="0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List" dx="22" fmlaLink="E15" fmlaRange="'Other Rates'!$F$5:$F$20" noThreeD="1" sel="1" val="0"/>
</file>

<file path=xl/ctrlProps/ctrlProp71.xml><?xml version="1.0" encoding="utf-8"?>
<formControlPr xmlns="http://schemas.microsoft.com/office/spreadsheetml/2009/9/main" objectType="List" dx="22" fmlaLink="E16" fmlaRange="'Other Rates'!$F$5:$F$20" noThreeD="1" sel="1" val="0"/>
</file>

<file path=xl/ctrlProps/ctrlProp72.xml><?xml version="1.0" encoding="utf-8"?>
<formControlPr xmlns="http://schemas.microsoft.com/office/spreadsheetml/2009/9/main" objectType="List" dx="22" fmlaLink="E17" fmlaRange="'Other Rates'!$F$5:$F$20" noThreeD="1" sel="1" val="0"/>
</file>

<file path=xl/ctrlProps/ctrlProp73.xml><?xml version="1.0" encoding="utf-8"?>
<formControlPr xmlns="http://schemas.microsoft.com/office/spreadsheetml/2009/9/main" objectType="List" dx="22" fmlaLink="E18" fmlaRange="'Other Rates'!$F$5:$F$20" noThreeD="1" sel="1" val="0"/>
</file>

<file path=xl/ctrlProps/ctrlProp74.xml><?xml version="1.0" encoding="utf-8"?>
<formControlPr xmlns="http://schemas.microsoft.com/office/spreadsheetml/2009/9/main" objectType="List" dx="22" fmlaLink="E19" fmlaRange="'Other Rates'!$F$5:$F$20" noThreeD="1" sel="1" val="0"/>
</file>

<file path=xl/ctrlProps/ctrlProp75.xml><?xml version="1.0" encoding="utf-8"?>
<formControlPr xmlns="http://schemas.microsoft.com/office/spreadsheetml/2009/9/main" objectType="List" dx="22" fmlaLink="E8" fmlaRange="'Other Rates'!$F$5:$F$20" noThreeD="1" sel="1" val="0"/>
</file>

<file path=xl/ctrlProps/ctrlProp76.xml><?xml version="1.0" encoding="utf-8"?>
<formControlPr xmlns="http://schemas.microsoft.com/office/spreadsheetml/2009/9/main" objectType="List" dx="22" fmlaLink="E9" fmlaRange="'Other Rates'!$F$5:$F$20" noThreeD="1" sel="1" val="0"/>
</file>

<file path=xl/ctrlProps/ctrlProp77.xml><?xml version="1.0" encoding="utf-8"?>
<formControlPr xmlns="http://schemas.microsoft.com/office/spreadsheetml/2009/9/main" objectType="List" dx="22" fmlaLink="E10" fmlaRange="'Other Rates'!$F$5:$F$20" noThreeD="1" sel="1" val="0"/>
</file>

<file path=xl/ctrlProps/ctrlProp78.xml><?xml version="1.0" encoding="utf-8"?>
<formControlPr xmlns="http://schemas.microsoft.com/office/spreadsheetml/2009/9/main" objectType="List" dx="22" fmlaLink="E11" fmlaRange="'Other Rates'!$F$5:$F$20" noThreeD="1" sel="1" val="0"/>
</file>

<file path=xl/ctrlProps/ctrlProp79.xml><?xml version="1.0" encoding="utf-8"?>
<formControlPr xmlns="http://schemas.microsoft.com/office/spreadsheetml/2009/9/main" objectType="List" dx="22" fmlaLink="E12" fmlaRange="'Other Rates'!$F$5:$F$20" noThreeD="1" sel="1" val="0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List" dx="22" fmlaLink="E13" fmlaRange="'Other Rates'!$F$5:$F$20" noThreeD="1" sel="1" val="0"/>
</file>

<file path=xl/ctrlProps/ctrlProp81.xml><?xml version="1.0" encoding="utf-8"?>
<formControlPr xmlns="http://schemas.microsoft.com/office/spreadsheetml/2009/9/main" objectType="List" dx="22" fmlaLink="E14" fmlaRange="'Other Rates'!$F$5:$F$20" noThreeD="1" sel="1" val="0"/>
</file>

<file path=xl/ctrlProps/ctrlProp82.xml><?xml version="1.0" encoding="utf-8"?>
<formControlPr xmlns="http://schemas.microsoft.com/office/spreadsheetml/2009/9/main" objectType="List" dx="22" fmlaLink="E15" fmlaRange="'Other Rates'!$F$5:$F$20" noThreeD="1" sel="1" val="0"/>
</file>

<file path=xl/ctrlProps/ctrlProp83.xml><?xml version="1.0" encoding="utf-8"?>
<formControlPr xmlns="http://schemas.microsoft.com/office/spreadsheetml/2009/9/main" objectType="List" dx="22" fmlaLink="E16" fmlaRange="'Other Rates'!$F$5:$F$20" noThreeD="1" sel="1" val="0"/>
</file>

<file path=xl/ctrlProps/ctrlProp84.xml><?xml version="1.0" encoding="utf-8"?>
<formControlPr xmlns="http://schemas.microsoft.com/office/spreadsheetml/2009/9/main" objectType="List" dx="22" fmlaLink="E17" fmlaRange="'Other Rates'!$F$5:$F$20" noThreeD="1" sel="1" val="0"/>
</file>

<file path=xl/ctrlProps/ctrlProp85.xml><?xml version="1.0" encoding="utf-8"?>
<formControlPr xmlns="http://schemas.microsoft.com/office/spreadsheetml/2009/9/main" objectType="List" dx="22" fmlaLink="E18" fmlaRange="'Other Rates'!$F$5:$F$20" noThreeD="1" sel="1" val="0"/>
</file>

<file path=xl/ctrlProps/ctrlProp86.xml><?xml version="1.0" encoding="utf-8"?>
<formControlPr xmlns="http://schemas.microsoft.com/office/spreadsheetml/2009/9/main" objectType="List" dx="22" fmlaLink="E19" fmlaRange="'Other Rates'!$F$5:$F$20" noThreeD="1" sel="1" val="0"/>
</file>

<file path=xl/ctrlProps/ctrlProp87.xml><?xml version="1.0" encoding="utf-8"?>
<formControlPr xmlns="http://schemas.microsoft.com/office/spreadsheetml/2009/9/main" objectType="List" dx="22" fmlaLink="E30" fmlaRange="'Other Rates'!$F$5:$F$20" noThreeD="1" sel="1" val="0"/>
</file>

<file path=xl/ctrlProps/ctrlProp88.xml><?xml version="1.0" encoding="utf-8"?>
<formControlPr xmlns="http://schemas.microsoft.com/office/spreadsheetml/2009/9/main" objectType="List" dx="22" fmlaLink="E31" fmlaRange="'Other Rates'!$F$5:$F$20" noThreeD="1" sel="1" val="0"/>
</file>

<file path=xl/ctrlProps/ctrlProp89.xml><?xml version="1.0" encoding="utf-8"?>
<formControlPr xmlns="http://schemas.microsoft.com/office/spreadsheetml/2009/9/main" objectType="List" dx="22" fmlaLink="E32" fmlaRange="'Other Rates'!$F$5:$F$20" noThreeD="1" sel="1" val="0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List" dx="22" fmlaLink="E33" fmlaRange="'Other Rates'!$F$5:$F$20" noThreeD="1" sel="1" val="0"/>
</file>

<file path=xl/ctrlProps/ctrlProp91.xml><?xml version="1.0" encoding="utf-8"?>
<formControlPr xmlns="http://schemas.microsoft.com/office/spreadsheetml/2009/9/main" objectType="List" dx="22" fmlaLink="E34" fmlaRange="'Other Rates'!$F$5:$F$20" noThreeD="1" sel="1" val="0"/>
</file>

<file path=xl/ctrlProps/ctrlProp92.xml><?xml version="1.0" encoding="utf-8"?>
<formControlPr xmlns="http://schemas.microsoft.com/office/spreadsheetml/2009/9/main" objectType="List" dx="22" fmlaLink="E35" fmlaRange="'Other Rates'!$F$5:$F$20" noThreeD="1" sel="1" val="0"/>
</file>

<file path=xl/ctrlProps/ctrlProp93.xml><?xml version="1.0" encoding="utf-8"?>
<formControlPr xmlns="http://schemas.microsoft.com/office/spreadsheetml/2009/9/main" objectType="List" dx="22" fmlaLink="E36" fmlaRange="'Other Rates'!$F$5:$F$20" noThreeD="1" sel="1" val="0"/>
</file>

<file path=xl/ctrlProps/ctrlProp94.xml><?xml version="1.0" encoding="utf-8"?>
<formControlPr xmlns="http://schemas.microsoft.com/office/spreadsheetml/2009/9/main" objectType="List" dx="22" fmlaLink="E37" fmlaRange="'Other Rates'!$F$5:$F$20" noThreeD="1" sel="1" val="0"/>
</file>

<file path=xl/ctrlProps/ctrlProp95.xml><?xml version="1.0" encoding="utf-8"?>
<formControlPr xmlns="http://schemas.microsoft.com/office/spreadsheetml/2009/9/main" objectType="List" dx="22" fmlaLink="E38" fmlaRange="'Other Rates'!$F$5:$F$20" noThreeD="1" sel="1" val="0"/>
</file>

<file path=xl/ctrlProps/ctrlProp96.xml><?xml version="1.0" encoding="utf-8"?>
<formControlPr xmlns="http://schemas.microsoft.com/office/spreadsheetml/2009/9/main" objectType="List" dx="22" fmlaLink="E39" fmlaRange="'Other Rates'!$F$5:$F$20" noThreeD="1" sel="1" val="0"/>
</file>

<file path=xl/ctrlProps/ctrlProp97.xml><?xml version="1.0" encoding="utf-8"?>
<formControlPr xmlns="http://schemas.microsoft.com/office/spreadsheetml/2009/9/main" objectType="List" dx="22" fmlaLink="E40" fmlaRange="'Other Rates'!$F$5:$F$20" noThreeD="1" sel="1" val="0"/>
</file>

<file path=xl/ctrlProps/ctrlProp98.xml><?xml version="1.0" encoding="utf-8"?>
<formControlPr xmlns="http://schemas.microsoft.com/office/spreadsheetml/2009/9/main" objectType="List" dx="22" fmlaLink="E50" fmlaRange="'Other Rates'!$F$5:$F$20" noThreeD="1" sel="1" val="0"/>
</file>

<file path=xl/ctrlProps/ctrlProp99.xml><?xml version="1.0" encoding="utf-8"?>
<formControlPr xmlns="http://schemas.microsoft.com/office/spreadsheetml/2009/9/main" objectType="List" dx="22" fmlaLink="E8" fmlaRange="'Other Rates'!$F$5:$F$20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171450</xdr:rowOff>
        </xdr:from>
        <xdr:to>
          <xdr:col>14</xdr:col>
          <xdr:colOff>19050</xdr:colOff>
          <xdr:row>19</xdr:row>
          <xdr:rowOff>9525</xdr:rowOff>
        </xdr:to>
        <xdr:sp macro="" textlink="">
          <xdr:nvSpPr>
            <xdr:cNvPr id="13313" name="List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285750</xdr:colOff>
          <xdr:row>29</xdr:row>
          <xdr:rowOff>123825</xdr:rowOff>
        </xdr:from>
        <xdr:to>
          <xdr:col>15</xdr:col>
          <xdr:colOff>247650</xdr:colOff>
          <xdr:row>32</xdr:row>
          <xdr:rowOff>28575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Review Summary Budget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28</xdr:row>
          <xdr:rowOff>9525</xdr:rowOff>
        </xdr:from>
        <xdr:to>
          <xdr:col>5</xdr:col>
          <xdr:colOff>485775</xdr:colOff>
          <xdr:row>30</xdr:row>
          <xdr:rowOff>133350</xdr:rowOff>
        </xdr:to>
        <xdr:sp macro="" textlink="">
          <xdr:nvSpPr>
            <xdr:cNvPr id="13317" name="Butto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Personnel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600075</xdr:colOff>
          <xdr:row>31</xdr:row>
          <xdr:rowOff>180975</xdr:rowOff>
        </xdr:from>
        <xdr:to>
          <xdr:col>5</xdr:col>
          <xdr:colOff>476250</xdr:colOff>
          <xdr:row>34</xdr:row>
          <xdr:rowOff>114300</xdr:rowOff>
        </xdr:to>
        <xdr:sp macro="" textlink="">
          <xdr:nvSpPr>
            <xdr:cNvPr id="13318" name="Button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GRA Stipend &amp; Tuition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28</xdr:row>
          <xdr:rowOff>0</xdr:rowOff>
        </xdr:from>
        <xdr:to>
          <xdr:col>7</xdr:col>
          <xdr:colOff>66675</xdr:colOff>
          <xdr:row>30</xdr:row>
          <xdr:rowOff>123825</xdr:rowOff>
        </xdr:to>
        <xdr:sp macro="" textlink="">
          <xdr:nvSpPr>
            <xdr:cNvPr id="13319" name="Button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Material &amp; Supply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27</xdr:row>
          <xdr:rowOff>180975</xdr:rowOff>
        </xdr:from>
        <xdr:to>
          <xdr:col>8</xdr:col>
          <xdr:colOff>400050</xdr:colOff>
          <xdr:row>30</xdr:row>
          <xdr:rowOff>114300</xdr:rowOff>
        </xdr:to>
        <xdr:sp macro="" textlink="">
          <xdr:nvSpPr>
            <xdr:cNvPr id="13320" name="Button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Equipment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32</xdr:row>
          <xdr:rowOff>0</xdr:rowOff>
        </xdr:from>
        <xdr:to>
          <xdr:col>7</xdr:col>
          <xdr:colOff>66675</xdr:colOff>
          <xdr:row>34</xdr:row>
          <xdr:rowOff>123825</xdr:rowOff>
        </xdr:to>
        <xdr:sp macro="" textlink="">
          <xdr:nvSpPr>
            <xdr:cNvPr id="13321" name="Button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Travel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27</xdr:row>
          <xdr:rowOff>171450</xdr:rowOff>
        </xdr:from>
        <xdr:to>
          <xdr:col>10</xdr:col>
          <xdr:colOff>190500</xdr:colOff>
          <xdr:row>30</xdr:row>
          <xdr:rowOff>104775</xdr:rowOff>
        </xdr:to>
        <xdr:sp macro="" textlink="">
          <xdr:nvSpPr>
            <xdr:cNvPr id="13322" name="Button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Subrecipient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32</xdr:row>
          <xdr:rowOff>9525</xdr:rowOff>
        </xdr:from>
        <xdr:to>
          <xdr:col>8</xdr:col>
          <xdr:colOff>409575</xdr:colOff>
          <xdr:row>34</xdr:row>
          <xdr:rowOff>133350</xdr:rowOff>
        </xdr:to>
        <xdr:sp macro="" textlink="">
          <xdr:nvSpPr>
            <xdr:cNvPr id="13324" name="Button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Other Direct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600075</xdr:colOff>
          <xdr:row>31</xdr:row>
          <xdr:rowOff>171450</xdr:rowOff>
        </xdr:from>
        <xdr:to>
          <xdr:col>10</xdr:col>
          <xdr:colOff>209550</xdr:colOff>
          <xdr:row>34</xdr:row>
          <xdr:rowOff>104775</xdr:rowOff>
        </xdr:to>
        <xdr:sp macro="" textlink="">
          <xdr:nvSpPr>
            <xdr:cNvPr id="13325" name="Button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Participant Support Costs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409575</xdr:colOff>
          <xdr:row>27</xdr:row>
          <xdr:rowOff>171450</xdr:rowOff>
        </xdr:from>
        <xdr:to>
          <xdr:col>12</xdr:col>
          <xdr:colOff>285750</xdr:colOff>
          <xdr:row>30</xdr:row>
          <xdr:rowOff>104775</xdr:rowOff>
        </xdr:to>
        <xdr:sp macro="" textlink="">
          <xdr:nvSpPr>
            <xdr:cNvPr id="13326" name="Button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Review Standard Indirect Rates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409575</xdr:colOff>
          <xdr:row>31</xdr:row>
          <xdr:rowOff>171450</xdr:rowOff>
        </xdr:from>
        <xdr:to>
          <xdr:col>12</xdr:col>
          <xdr:colOff>285750</xdr:colOff>
          <xdr:row>34</xdr:row>
          <xdr:rowOff>104775</xdr:rowOff>
        </xdr:to>
        <xdr:sp macro="" textlink="">
          <xdr:nvSpPr>
            <xdr:cNvPr id="13327" name="Button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Review Fringe and Other Rates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</xdr:row>
          <xdr:rowOff>57150</xdr:rowOff>
        </xdr:from>
        <xdr:to>
          <xdr:col>6</xdr:col>
          <xdr:colOff>438150</xdr:colOff>
          <xdr:row>3</xdr:row>
          <xdr:rowOff>171450</xdr:rowOff>
        </xdr:to>
        <xdr:sp macro="" textlink="">
          <xdr:nvSpPr>
            <xdr:cNvPr id="39937" name="Button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28575</xdr:rowOff>
        </xdr:from>
        <xdr:to>
          <xdr:col>4</xdr:col>
          <xdr:colOff>66675</xdr:colOff>
          <xdr:row>46</xdr:row>
          <xdr:rowOff>38100</xdr:rowOff>
        </xdr:to>
        <xdr:sp macro="" textlink="">
          <xdr:nvSpPr>
            <xdr:cNvPr id="31745" name="List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96</xdr:row>
          <xdr:rowOff>47625</xdr:rowOff>
        </xdr:from>
        <xdr:to>
          <xdr:col>4</xdr:col>
          <xdr:colOff>47625</xdr:colOff>
          <xdr:row>98</xdr:row>
          <xdr:rowOff>76200</xdr:rowOff>
        </xdr:to>
        <xdr:sp macro="" textlink="">
          <xdr:nvSpPr>
            <xdr:cNvPr id="31746" name="List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148</xdr:row>
          <xdr:rowOff>76200</xdr:rowOff>
        </xdr:from>
        <xdr:to>
          <xdr:col>4</xdr:col>
          <xdr:colOff>57150</xdr:colOff>
          <xdr:row>150</xdr:row>
          <xdr:rowOff>104775</xdr:rowOff>
        </xdr:to>
        <xdr:sp macro="" textlink="">
          <xdr:nvSpPr>
            <xdr:cNvPr id="31747" name="List Box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200</xdr:row>
          <xdr:rowOff>47625</xdr:rowOff>
        </xdr:from>
        <xdr:to>
          <xdr:col>4</xdr:col>
          <xdr:colOff>57150</xdr:colOff>
          <xdr:row>202</xdr:row>
          <xdr:rowOff>76200</xdr:rowOff>
        </xdr:to>
        <xdr:sp macro="" textlink="">
          <xdr:nvSpPr>
            <xdr:cNvPr id="31748" name="List Box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252</xdr:row>
          <xdr:rowOff>28575</xdr:rowOff>
        </xdr:from>
        <xdr:to>
          <xdr:col>4</xdr:col>
          <xdr:colOff>66675</xdr:colOff>
          <xdr:row>254</xdr:row>
          <xdr:rowOff>57150</xdr:rowOff>
        </xdr:to>
        <xdr:sp macro="" textlink="">
          <xdr:nvSpPr>
            <xdr:cNvPr id="31749" name="List Box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71</xdr:row>
          <xdr:rowOff>9525</xdr:rowOff>
        </xdr:from>
        <xdr:to>
          <xdr:col>11</xdr:col>
          <xdr:colOff>523875</xdr:colOff>
          <xdr:row>72</xdr:row>
          <xdr:rowOff>57150</xdr:rowOff>
        </xdr:to>
        <xdr:sp macro="" textlink="">
          <xdr:nvSpPr>
            <xdr:cNvPr id="31759" name="Button 15" hidden="1">
              <a:extLst>
                <a:ext uri="{63B3BB69-23CF-44E3-9099-C40C66FF867C}">
                  <a14:compatExt spid="_x0000_s3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Cumulative Budget Page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73</xdr:row>
          <xdr:rowOff>0</xdr:rowOff>
        </xdr:from>
        <xdr:to>
          <xdr:col>11</xdr:col>
          <xdr:colOff>514350</xdr:colOff>
          <xdr:row>74</xdr:row>
          <xdr:rowOff>47625</xdr:rowOff>
        </xdr:to>
        <xdr:sp macro="" textlink="">
          <xdr:nvSpPr>
            <xdr:cNvPr id="31760" name="Button 16" hidden="1">
              <a:extLst>
                <a:ext uri="{63B3BB69-23CF-44E3-9099-C40C66FF867C}">
                  <a14:compatExt spid="_x0000_s3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Year 1 Budget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75</xdr:row>
          <xdr:rowOff>9525</xdr:rowOff>
        </xdr:from>
        <xdr:to>
          <xdr:col>11</xdr:col>
          <xdr:colOff>514350</xdr:colOff>
          <xdr:row>76</xdr:row>
          <xdr:rowOff>57150</xdr:rowOff>
        </xdr:to>
        <xdr:sp macro="" textlink="">
          <xdr:nvSpPr>
            <xdr:cNvPr id="31765" name="Button 21" hidden="1">
              <a:extLst>
                <a:ext uri="{63B3BB69-23CF-44E3-9099-C40C66FF867C}">
                  <a14:compatExt spid="_x0000_s3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Year 2 Budget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77</xdr:row>
          <xdr:rowOff>9525</xdr:rowOff>
        </xdr:from>
        <xdr:to>
          <xdr:col>11</xdr:col>
          <xdr:colOff>523875</xdr:colOff>
          <xdr:row>78</xdr:row>
          <xdr:rowOff>57150</xdr:rowOff>
        </xdr:to>
        <xdr:sp macro="" textlink="">
          <xdr:nvSpPr>
            <xdr:cNvPr id="31766" name="Button 22" hidden="1">
              <a:extLst>
                <a:ext uri="{63B3BB69-23CF-44E3-9099-C40C66FF867C}">
                  <a14:compatExt spid="_x0000_s3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Year 3 Budget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79</xdr:row>
          <xdr:rowOff>0</xdr:rowOff>
        </xdr:from>
        <xdr:to>
          <xdr:col>11</xdr:col>
          <xdr:colOff>523875</xdr:colOff>
          <xdr:row>80</xdr:row>
          <xdr:rowOff>47625</xdr:rowOff>
        </xdr:to>
        <xdr:sp macro="" textlink="">
          <xdr:nvSpPr>
            <xdr:cNvPr id="31767" name="Button 23" hidden="1">
              <a:extLst>
                <a:ext uri="{63B3BB69-23CF-44E3-9099-C40C66FF867C}">
                  <a14:compatExt spid="_x0000_s3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Year 4 Budget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81</xdr:row>
          <xdr:rowOff>0</xdr:rowOff>
        </xdr:from>
        <xdr:to>
          <xdr:col>11</xdr:col>
          <xdr:colOff>514350</xdr:colOff>
          <xdr:row>82</xdr:row>
          <xdr:rowOff>47625</xdr:rowOff>
        </xdr:to>
        <xdr:sp macro="" textlink="">
          <xdr:nvSpPr>
            <xdr:cNvPr id="31769" name="Button 25" hidden="1">
              <a:extLst>
                <a:ext uri="{63B3BB69-23CF-44E3-9099-C40C66FF867C}">
                  <a14:compatExt spid="_x0000_s3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Year 5 Budget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69</xdr:row>
          <xdr:rowOff>19050</xdr:rowOff>
        </xdr:from>
        <xdr:to>
          <xdr:col>11</xdr:col>
          <xdr:colOff>514350</xdr:colOff>
          <xdr:row>70</xdr:row>
          <xdr:rowOff>66675</xdr:rowOff>
        </xdr:to>
        <xdr:sp macro="" textlink="">
          <xdr:nvSpPr>
            <xdr:cNvPr id="31770" name="Button 26" hidden="1">
              <a:extLst>
                <a:ext uri="{63B3BB69-23CF-44E3-9099-C40C66FF867C}">
                  <a14:compatExt spid="_x0000_s3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19050</xdr:rowOff>
        </xdr:from>
        <xdr:to>
          <xdr:col>8</xdr:col>
          <xdr:colOff>361950</xdr:colOff>
          <xdr:row>0</xdr:row>
          <xdr:rowOff>228600</xdr:rowOff>
        </xdr:to>
        <xdr:sp macro="" textlink="">
          <xdr:nvSpPr>
            <xdr:cNvPr id="31771" name="Button 27" hidden="1">
              <a:extLst>
                <a:ext uri="{63B3BB69-23CF-44E3-9099-C40C66FF867C}">
                  <a14:compatExt spid="_x0000_s3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339966"/>
                  </a:solidFill>
                  <a:latin typeface="Calibri"/>
                  <a:cs typeface="Calibri"/>
                </a:rPr>
                <a:t>PRINT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</xdr:row>
          <xdr:rowOff>9525</xdr:rowOff>
        </xdr:from>
        <xdr:to>
          <xdr:col>9</xdr:col>
          <xdr:colOff>9525</xdr:colOff>
          <xdr:row>4</xdr:row>
          <xdr:rowOff>9525</xdr:rowOff>
        </xdr:to>
        <xdr:sp macro="" textlink="">
          <xdr:nvSpPr>
            <xdr:cNvPr id="31773" name="Button 29" hidden="1">
              <a:extLst>
                <a:ext uri="{63B3BB69-23CF-44E3-9099-C40C66FF867C}">
                  <a14:compatExt spid="_x0000_s3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447675</xdr:rowOff>
        </xdr:from>
        <xdr:to>
          <xdr:col>5</xdr:col>
          <xdr:colOff>0</xdr:colOff>
          <xdr:row>7</xdr:row>
          <xdr:rowOff>304800</xdr:rowOff>
        </xdr:to>
        <xdr:sp macro="" textlink="">
          <xdr:nvSpPr>
            <xdr:cNvPr id="3087" name="List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314325</xdr:rowOff>
        </xdr:from>
        <xdr:to>
          <xdr:col>5</xdr:col>
          <xdr:colOff>0</xdr:colOff>
          <xdr:row>9</xdr:row>
          <xdr:rowOff>9525</xdr:rowOff>
        </xdr:to>
        <xdr:sp macro="" textlink="">
          <xdr:nvSpPr>
            <xdr:cNvPr id="3100" name="List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314325</xdr:rowOff>
        </xdr:from>
        <xdr:to>
          <xdr:col>5</xdr:col>
          <xdr:colOff>0</xdr:colOff>
          <xdr:row>10</xdr:row>
          <xdr:rowOff>9525</xdr:rowOff>
        </xdr:to>
        <xdr:sp macro="" textlink="">
          <xdr:nvSpPr>
            <xdr:cNvPr id="3101" name="List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314325</xdr:rowOff>
        </xdr:from>
        <xdr:to>
          <xdr:col>5</xdr:col>
          <xdr:colOff>0</xdr:colOff>
          <xdr:row>11</xdr:row>
          <xdr:rowOff>9525</xdr:rowOff>
        </xdr:to>
        <xdr:sp macro="" textlink="">
          <xdr:nvSpPr>
            <xdr:cNvPr id="3102" name="List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314325</xdr:rowOff>
        </xdr:from>
        <xdr:to>
          <xdr:col>5</xdr:col>
          <xdr:colOff>0</xdr:colOff>
          <xdr:row>12</xdr:row>
          <xdr:rowOff>9525</xdr:rowOff>
        </xdr:to>
        <xdr:sp macro="" textlink="">
          <xdr:nvSpPr>
            <xdr:cNvPr id="3103" name="List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314325</xdr:rowOff>
        </xdr:from>
        <xdr:to>
          <xdr:col>5</xdr:col>
          <xdr:colOff>0</xdr:colOff>
          <xdr:row>13</xdr:row>
          <xdr:rowOff>9525</xdr:rowOff>
        </xdr:to>
        <xdr:sp macro="" textlink="">
          <xdr:nvSpPr>
            <xdr:cNvPr id="3104" name="List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314325</xdr:rowOff>
        </xdr:from>
        <xdr:to>
          <xdr:col>5</xdr:col>
          <xdr:colOff>0</xdr:colOff>
          <xdr:row>14</xdr:row>
          <xdr:rowOff>9525</xdr:rowOff>
        </xdr:to>
        <xdr:sp macro="" textlink="">
          <xdr:nvSpPr>
            <xdr:cNvPr id="3105" name="List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314325</xdr:rowOff>
        </xdr:from>
        <xdr:to>
          <xdr:col>5</xdr:col>
          <xdr:colOff>0</xdr:colOff>
          <xdr:row>15</xdr:row>
          <xdr:rowOff>9525</xdr:rowOff>
        </xdr:to>
        <xdr:sp macro="" textlink="">
          <xdr:nvSpPr>
            <xdr:cNvPr id="3106" name="List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314325</xdr:rowOff>
        </xdr:from>
        <xdr:to>
          <xdr:col>5</xdr:col>
          <xdr:colOff>0</xdr:colOff>
          <xdr:row>16</xdr:row>
          <xdr:rowOff>9525</xdr:rowOff>
        </xdr:to>
        <xdr:sp macro="" textlink="">
          <xdr:nvSpPr>
            <xdr:cNvPr id="3107" name="List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314325</xdr:rowOff>
        </xdr:from>
        <xdr:to>
          <xdr:col>5</xdr:col>
          <xdr:colOff>0</xdr:colOff>
          <xdr:row>17</xdr:row>
          <xdr:rowOff>9525</xdr:rowOff>
        </xdr:to>
        <xdr:sp macro="" textlink="">
          <xdr:nvSpPr>
            <xdr:cNvPr id="3108" name="List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314325</xdr:rowOff>
        </xdr:from>
        <xdr:to>
          <xdr:col>5</xdr:col>
          <xdr:colOff>0</xdr:colOff>
          <xdr:row>18</xdr:row>
          <xdr:rowOff>9525</xdr:rowOff>
        </xdr:to>
        <xdr:sp macro="" textlink="">
          <xdr:nvSpPr>
            <xdr:cNvPr id="3109" name="List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314325</xdr:rowOff>
        </xdr:from>
        <xdr:to>
          <xdr:col>5</xdr:col>
          <xdr:colOff>0</xdr:colOff>
          <xdr:row>19</xdr:row>
          <xdr:rowOff>9525</xdr:rowOff>
        </xdr:to>
        <xdr:sp macro="" textlink="">
          <xdr:nvSpPr>
            <xdr:cNvPr id="3110" name="List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27</xdr:row>
          <xdr:rowOff>447675</xdr:rowOff>
        </xdr:from>
        <xdr:to>
          <xdr:col>4</xdr:col>
          <xdr:colOff>1619250</xdr:colOff>
          <xdr:row>29</xdr:row>
          <xdr:rowOff>9525</xdr:rowOff>
        </xdr:to>
        <xdr:sp macro="" textlink="">
          <xdr:nvSpPr>
            <xdr:cNvPr id="3111" name="List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314325</xdr:rowOff>
        </xdr:from>
        <xdr:to>
          <xdr:col>5</xdr:col>
          <xdr:colOff>0</xdr:colOff>
          <xdr:row>30</xdr:row>
          <xdr:rowOff>9525</xdr:rowOff>
        </xdr:to>
        <xdr:sp macro="" textlink="">
          <xdr:nvSpPr>
            <xdr:cNvPr id="3112" name="List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314325</xdr:rowOff>
        </xdr:from>
        <xdr:to>
          <xdr:col>5</xdr:col>
          <xdr:colOff>0</xdr:colOff>
          <xdr:row>31</xdr:row>
          <xdr:rowOff>9525</xdr:rowOff>
        </xdr:to>
        <xdr:sp macro="" textlink="">
          <xdr:nvSpPr>
            <xdr:cNvPr id="3113" name="List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314325</xdr:rowOff>
        </xdr:from>
        <xdr:to>
          <xdr:col>5</xdr:col>
          <xdr:colOff>0</xdr:colOff>
          <xdr:row>32</xdr:row>
          <xdr:rowOff>9525</xdr:rowOff>
        </xdr:to>
        <xdr:sp macro="" textlink="">
          <xdr:nvSpPr>
            <xdr:cNvPr id="3114" name="List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314325</xdr:rowOff>
        </xdr:from>
        <xdr:to>
          <xdr:col>5</xdr:col>
          <xdr:colOff>0</xdr:colOff>
          <xdr:row>33</xdr:row>
          <xdr:rowOff>9525</xdr:rowOff>
        </xdr:to>
        <xdr:sp macro="" textlink="">
          <xdr:nvSpPr>
            <xdr:cNvPr id="3115" name="List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314325</xdr:rowOff>
        </xdr:from>
        <xdr:to>
          <xdr:col>5</xdr:col>
          <xdr:colOff>0</xdr:colOff>
          <xdr:row>34</xdr:row>
          <xdr:rowOff>9525</xdr:rowOff>
        </xdr:to>
        <xdr:sp macro="" textlink="">
          <xdr:nvSpPr>
            <xdr:cNvPr id="3116" name="List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314325</xdr:rowOff>
        </xdr:from>
        <xdr:to>
          <xdr:col>5</xdr:col>
          <xdr:colOff>0</xdr:colOff>
          <xdr:row>35</xdr:row>
          <xdr:rowOff>9525</xdr:rowOff>
        </xdr:to>
        <xdr:sp macro="" textlink="">
          <xdr:nvSpPr>
            <xdr:cNvPr id="3117" name="List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314325</xdr:rowOff>
        </xdr:from>
        <xdr:to>
          <xdr:col>5</xdr:col>
          <xdr:colOff>0</xdr:colOff>
          <xdr:row>36</xdr:row>
          <xdr:rowOff>9525</xdr:rowOff>
        </xdr:to>
        <xdr:sp macro="" textlink="">
          <xdr:nvSpPr>
            <xdr:cNvPr id="3118" name="List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314325</xdr:rowOff>
        </xdr:from>
        <xdr:to>
          <xdr:col>5</xdr:col>
          <xdr:colOff>0</xdr:colOff>
          <xdr:row>37</xdr:row>
          <xdr:rowOff>9525</xdr:rowOff>
        </xdr:to>
        <xdr:sp macro="" textlink="">
          <xdr:nvSpPr>
            <xdr:cNvPr id="3119" name="List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314325</xdr:rowOff>
        </xdr:from>
        <xdr:to>
          <xdr:col>5</xdr:col>
          <xdr:colOff>0</xdr:colOff>
          <xdr:row>38</xdr:row>
          <xdr:rowOff>9525</xdr:rowOff>
        </xdr:to>
        <xdr:sp macro="" textlink="">
          <xdr:nvSpPr>
            <xdr:cNvPr id="3120" name="List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314325</xdr:rowOff>
        </xdr:from>
        <xdr:to>
          <xdr:col>5</xdr:col>
          <xdr:colOff>0</xdr:colOff>
          <xdr:row>39</xdr:row>
          <xdr:rowOff>9525</xdr:rowOff>
        </xdr:to>
        <xdr:sp macro="" textlink="">
          <xdr:nvSpPr>
            <xdr:cNvPr id="3121" name="List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314325</xdr:rowOff>
        </xdr:from>
        <xdr:to>
          <xdr:col>5</xdr:col>
          <xdr:colOff>0</xdr:colOff>
          <xdr:row>40</xdr:row>
          <xdr:rowOff>9525</xdr:rowOff>
        </xdr:to>
        <xdr:sp macro="" textlink="">
          <xdr:nvSpPr>
            <xdr:cNvPr id="3122" name="List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48</xdr:row>
          <xdr:rowOff>447675</xdr:rowOff>
        </xdr:from>
        <xdr:to>
          <xdr:col>4</xdr:col>
          <xdr:colOff>1619250</xdr:colOff>
          <xdr:row>50</xdr:row>
          <xdr:rowOff>9525</xdr:rowOff>
        </xdr:to>
        <xdr:sp macro="" textlink="">
          <xdr:nvSpPr>
            <xdr:cNvPr id="3123" name="List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314325</xdr:rowOff>
        </xdr:from>
        <xdr:to>
          <xdr:col>5</xdr:col>
          <xdr:colOff>0</xdr:colOff>
          <xdr:row>51</xdr:row>
          <xdr:rowOff>9525</xdr:rowOff>
        </xdr:to>
        <xdr:sp macro="" textlink="">
          <xdr:nvSpPr>
            <xdr:cNvPr id="3124" name="List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314325</xdr:rowOff>
        </xdr:from>
        <xdr:to>
          <xdr:col>5</xdr:col>
          <xdr:colOff>0</xdr:colOff>
          <xdr:row>52</xdr:row>
          <xdr:rowOff>9525</xdr:rowOff>
        </xdr:to>
        <xdr:sp macro="" textlink="">
          <xdr:nvSpPr>
            <xdr:cNvPr id="3125" name="List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51</xdr:row>
          <xdr:rowOff>314325</xdr:rowOff>
        </xdr:from>
        <xdr:to>
          <xdr:col>5</xdr:col>
          <xdr:colOff>0</xdr:colOff>
          <xdr:row>53</xdr:row>
          <xdr:rowOff>9525</xdr:rowOff>
        </xdr:to>
        <xdr:sp macro="" textlink="">
          <xdr:nvSpPr>
            <xdr:cNvPr id="3126" name="List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314325</xdr:rowOff>
        </xdr:from>
        <xdr:to>
          <xdr:col>5</xdr:col>
          <xdr:colOff>0</xdr:colOff>
          <xdr:row>54</xdr:row>
          <xdr:rowOff>9525</xdr:rowOff>
        </xdr:to>
        <xdr:sp macro="" textlink="">
          <xdr:nvSpPr>
            <xdr:cNvPr id="3127" name="List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53</xdr:row>
          <xdr:rowOff>314325</xdr:rowOff>
        </xdr:from>
        <xdr:to>
          <xdr:col>5</xdr:col>
          <xdr:colOff>0</xdr:colOff>
          <xdr:row>55</xdr:row>
          <xdr:rowOff>9525</xdr:rowOff>
        </xdr:to>
        <xdr:sp macro="" textlink="">
          <xdr:nvSpPr>
            <xdr:cNvPr id="3128" name="List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314325</xdr:rowOff>
        </xdr:from>
        <xdr:to>
          <xdr:col>5</xdr:col>
          <xdr:colOff>0</xdr:colOff>
          <xdr:row>56</xdr:row>
          <xdr:rowOff>9525</xdr:rowOff>
        </xdr:to>
        <xdr:sp macro="" textlink="">
          <xdr:nvSpPr>
            <xdr:cNvPr id="3129" name="List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55</xdr:row>
          <xdr:rowOff>314325</xdr:rowOff>
        </xdr:from>
        <xdr:to>
          <xdr:col>5</xdr:col>
          <xdr:colOff>0</xdr:colOff>
          <xdr:row>57</xdr:row>
          <xdr:rowOff>9525</xdr:rowOff>
        </xdr:to>
        <xdr:sp macro="" textlink="">
          <xdr:nvSpPr>
            <xdr:cNvPr id="3130" name="List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56</xdr:row>
          <xdr:rowOff>314325</xdr:rowOff>
        </xdr:from>
        <xdr:to>
          <xdr:col>5</xdr:col>
          <xdr:colOff>0</xdr:colOff>
          <xdr:row>58</xdr:row>
          <xdr:rowOff>9525</xdr:rowOff>
        </xdr:to>
        <xdr:sp macro="" textlink="">
          <xdr:nvSpPr>
            <xdr:cNvPr id="3131" name="List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314325</xdr:rowOff>
        </xdr:from>
        <xdr:to>
          <xdr:col>5</xdr:col>
          <xdr:colOff>0</xdr:colOff>
          <xdr:row>59</xdr:row>
          <xdr:rowOff>9525</xdr:rowOff>
        </xdr:to>
        <xdr:sp macro="" textlink="">
          <xdr:nvSpPr>
            <xdr:cNvPr id="3132" name="List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314325</xdr:rowOff>
        </xdr:from>
        <xdr:to>
          <xdr:col>5</xdr:col>
          <xdr:colOff>0</xdr:colOff>
          <xdr:row>60</xdr:row>
          <xdr:rowOff>9525</xdr:rowOff>
        </xdr:to>
        <xdr:sp macro="" textlink="">
          <xdr:nvSpPr>
            <xdr:cNvPr id="3133" name="List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314325</xdr:rowOff>
        </xdr:from>
        <xdr:to>
          <xdr:col>5</xdr:col>
          <xdr:colOff>0</xdr:colOff>
          <xdr:row>61</xdr:row>
          <xdr:rowOff>9525</xdr:rowOff>
        </xdr:to>
        <xdr:sp macro="" textlink="">
          <xdr:nvSpPr>
            <xdr:cNvPr id="3134" name="List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69</xdr:row>
          <xdr:rowOff>447675</xdr:rowOff>
        </xdr:from>
        <xdr:to>
          <xdr:col>4</xdr:col>
          <xdr:colOff>1619250</xdr:colOff>
          <xdr:row>71</xdr:row>
          <xdr:rowOff>9525</xdr:rowOff>
        </xdr:to>
        <xdr:sp macro="" textlink="">
          <xdr:nvSpPr>
            <xdr:cNvPr id="3135" name="List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314325</xdr:rowOff>
        </xdr:from>
        <xdr:to>
          <xdr:col>5</xdr:col>
          <xdr:colOff>0</xdr:colOff>
          <xdr:row>72</xdr:row>
          <xdr:rowOff>9525</xdr:rowOff>
        </xdr:to>
        <xdr:sp macro="" textlink="">
          <xdr:nvSpPr>
            <xdr:cNvPr id="3136" name="List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71</xdr:row>
          <xdr:rowOff>314325</xdr:rowOff>
        </xdr:from>
        <xdr:to>
          <xdr:col>5</xdr:col>
          <xdr:colOff>0</xdr:colOff>
          <xdr:row>73</xdr:row>
          <xdr:rowOff>9525</xdr:rowOff>
        </xdr:to>
        <xdr:sp macro="" textlink="">
          <xdr:nvSpPr>
            <xdr:cNvPr id="3137" name="List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72</xdr:row>
          <xdr:rowOff>314325</xdr:rowOff>
        </xdr:from>
        <xdr:to>
          <xdr:col>5</xdr:col>
          <xdr:colOff>0</xdr:colOff>
          <xdr:row>74</xdr:row>
          <xdr:rowOff>9525</xdr:rowOff>
        </xdr:to>
        <xdr:sp macro="" textlink="">
          <xdr:nvSpPr>
            <xdr:cNvPr id="3138" name="List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314325</xdr:rowOff>
        </xdr:from>
        <xdr:to>
          <xdr:col>5</xdr:col>
          <xdr:colOff>0</xdr:colOff>
          <xdr:row>75</xdr:row>
          <xdr:rowOff>9525</xdr:rowOff>
        </xdr:to>
        <xdr:sp macro="" textlink="">
          <xdr:nvSpPr>
            <xdr:cNvPr id="3139" name="List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74</xdr:row>
          <xdr:rowOff>314325</xdr:rowOff>
        </xdr:from>
        <xdr:to>
          <xdr:col>5</xdr:col>
          <xdr:colOff>0</xdr:colOff>
          <xdr:row>76</xdr:row>
          <xdr:rowOff>9525</xdr:rowOff>
        </xdr:to>
        <xdr:sp macro="" textlink="">
          <xdr:nvSpPr>
            <xdr:cNvPr id="3140" name="List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75</xdr:row>
          <xdr:rowOff>314325</xdr:rowOff>
        </xdr:from>
        <xdr:to>
          <xdr:col>5</xdr:col>
          <xdr:colOff>0</xdr:colOff>
          <xdr:row>77</xdr:row>
          <xdr:rowOff>9525</xdr:rowOff>
        </xdr:to>
        <xdr:sp macro="" textlink="">
          <xdr:nvSpPr>
            <xdr:cNvPr id="3141" name="List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314325</xdr:rowOff>
        </xdr:from>
        <xdr:to>
          <xdr:col>5</xdr:col>
          <xdr:colOff>0</xdr:colOff>
          <xdr:row>78</xdr:row>
          <xdr:rowOff>9525</xdr:rowOff>
        </xdr:to>
        <xdr:sp macro="" textlink="">
          <xdr:nvSpPr>
            <xdr:cNvPr id="3142" name="List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314325</xdr:rowOff>
        </xdr:from>
        <xdr:to>
          <xdr:col>5</xdr:col>
          <xdr:colOff>0</xdr:colOff>
          <xdr:row>79</xdr:row>
          <xdr:rowOff>9525</xdr:rowOff>
        </xdr:to>
        <xdr:sp macro="" textlink="">
          <xdr:nvSpPr>
            <xdr:cNvPr id="3143" name="List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314325</xdr:rowOff>
        </xdr:from>
        <xdr:to>
          <xdr:col>5</xdr:col>
          <xdr:colOff>0</xdr:colOff>
          <xdr:row>80</xdr:row>
          <xdr:rowOff>9525</xdr:rowOff>
        </xdr:to>
        <xdr:sp macro="" textlink="">
          <xdr:nvSpPr>
            <xdr:cNvPr id="3144" name="List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314325</xdr:rowOff>
        </xdr:from>
        <xdr:to>
          <xdr:col>5</xdr:col>
          <xdr:colOff>0</xdr:colOff>
          <xdr:row>81</xdr:row>
          <xdr:rowOff>9525</xdr:rowOff>
        </xdr:to>
        <xdr:sp macro="" textlink="">
          <xdr:nvSpPr>
            <xdr:cNvPr id="3145" name="List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80</xdr:row>
          <xdr:rowOff>314325</xdr:rowOff>
        </xdr:from>
        <xdr:to>
          <xdr:col>5</xdr:col>
          <xdr:colOff>0</xdr:colOff>
          <xdr:row>82</xdr:row>
          <xdr:rowOff>9525</xdr:rowOff>
        </xdr:to>
        <xdr:sp macro="" textlink="">
          <xdr:nvSpPr>
            <xdr:cNvPr id="3146" name="List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90</xdr:row>
          <xdr:rowOff>447675</xdr:rowOff>
        </xdr:from>
        <xdr:to>
          <xdr:col>4</xdr:col>
          <xdr:colOff>1619250</xdr:colOff>
          <xdr:row>92</xdr:row>
          <xdr:rowOff>9525</xdr:rowOff>
        </xdr:to>
        <xdr:sp macro="" textlink="">
          <xdr:nvSpPr>
            <xdr:cNvPr id="3147" name="List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91</xdr:row>
          <xdr:rowOff>314325</xdr:rowOff>
        </xdr:from>
        <xdr:to>
          <xdr:col>5</xdr:col>
          <xdr:colOff>0</xdr:colOff>
          <xdr:row>93</xdr:row>
          <xdr:rowOff>9525</xdr:rowOff>
        </xdr:to>
        <xdr:sp macro="" textlink="">
          <xdr:nvSpPr>
            <xdr:cNvPr id="3148" name="List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92</xdr:row>
          <xdr:rowOff>314325</xdr:rowOff>
        </xdr:from>
        <xdr:to>
          <xdr:col>5</xdr:col>
          <xdr:colOff>0</xdr:colOff>
          <xdr:row>94</xdr:row>
          <xdr:rowOff>9525</xdr:rowOff>
        </xdr:to>
        <xdr:sp macro="" textlink="">
          <xdr:nvSpPr>
            <xdr:cNvPr id="3149" name="List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93</xdr:row>
          <xdr:rowOff>314325</xdr:rowOff>
        </xdr:from>
        <xdr:to>
          <xdr:col>5</xdr:col>
          <xdr:colOff>0</xdr:colOff>
          <xdr:row>95</xdr:row>
          <xdr:rowOff>9525</xdr:rowOff>
        </xdr:to>
        <xdr:sp macro="" textlink="">
          <xdr:nvSpPr>
            <xdr:cNvPr id="3150" name="List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94</xdr:row>
          <xdr:rowOff>314325</xdr:rowOff>
        </xdr:from>
        <xdr:to>
          <xdr:col>5</xdr:col>
          <xdr:colOff>0</xdr:colOff>
          <xdr:row>96</xdr:row>
          <xdr:rowOff>9525</xdr:rowOff>
        </xdr:to>
        <xdr:sp macro="" textlink="">
          <xdr:nvSpPr>
            <xdr:cNvPr id="3151" name="List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95</xdr:row>
          <xdr:rowOff>314325</xdr:rowOff>
        </xdr:from>
        <xdr:to>
          <xdr:col>5</xdr:col>
          <xdr:colOff>0</xdr:colOff>
          <xdr:row>97</xdr:row>
          <xdr:rowOff>9525</xdr:rowOff>
        </xdr:to>
        <xdr:sp macro="" textlink="">
          <xdr:nvSpPr>
            <xdr:cNvPr id="3152" name="List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96</xdr:row>
          <xdr:rowOff>314325</xdr:rowOff>
        </xdr:from>
        <xdr:to>
          <xdr:col>5</xdr:col>
          <xdr:colOff>0</xdr:colOff>
          <xdr:row>98</xdr:row>
          <xdr:rowOff>9525</xdr:rowOff>
        </xdr:to>
        <xdr:sp macro="" textlink="">
          <xdr:nvSpPr>
            <xdr:cNvPr id="3153" name="List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97</xdr:row>
          <xdr:rowOff>314325</xdr:rowOff>
        </xdr:from>
        <xdr:to>
          <xdr:col>5</xdr:col>
          <xdr:colOff>0</xdr:colOff>
          <xdr:row>99</xdr:row>
          <xdr:rowOff>9525</xdr:rowOff>
        </xdr:to>
        <xdr:sp macro="" textlink="">
          <xdr:nvSpPr>
            <xdr:cNvPr id="3154" name="List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98</xdr:row>
          <xdr:rowOff>314325</xdr:rowOff>
        </xdr:from>
        <xdr:to>
          <xdr:col>5</xdr:col>
          <xdr:colOff>0</xdr:colOff>
          <xdr:row>100</xdr:row>
          <xdr:rowOff>9525</xdr:rowOff>
        </xdr:to>
        <xdr:sp macro="" textlink="">
          <xdr:nvSpPr>
            <xdr:cNvPr id="3155" name="List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99</xdr:row>
          <xdr:rowOff>314325</xdr:rowOff>
        </xdr:from>
        <xdr:to>
          <xdr:col>5</xdr:col>
          <xdr:colOff>0</xdr:colOff>
          <xdr:row>101</xdr:row>
          <xdr:rowOff>9525</xdr:rowOff>
        </xdr:to>
        <xdr:sp macro="" textlink="">
          <xdr:nvSpPr>
            <xdr:cNvPr id="3156" name="List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100</xdr:row>
          <xdr:rowOff>314325</xdr:rowOff>
        </xdr:from>
        <xdr:to>
          <xdr:col>5</xdr:col>
          <xdr:colOff>0</xdr:colOff>
          <xdr:row>102</xdr:row>
          <xdr:rowOff>9525</xdr:rowOff>
        </xdr:to>
        <xdr:sp macro="" textlink="">
          <xdr:nvSpPr>
            <xdr:cNvPr id="3157" name="List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101</xdr:row>
          <xdr:rowOff>314325</xdr:rowOff>
        </xdr:from>
        <xdr:to>
          <xdr:col>5</xdr:col>
          <xdr:colOff>0</xdr:colOff>
          <xdr:row>103</xdr:row>
          <xdr:rowOff>9525</xdr:rowOff>
        </xdr:to>
        <xdr:sp macro="" textlink="">
          <xdr:nvSpPr>
            <xdr:cNvPr id="3158" name="List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28</xdr:row>
          <xdr:rowOff>447675</xdr:rowOff>
        </xdr:from>
        <xdr:to>
          <xdr:col>4</xdr:col>
          <xdr:colOff>1619250</xdr:colOff>
          <xdr:row>30</xdr:row>
          <xdr:rowOff>9525</xdr:rowOff>
        </xdr:to>
        <xdr:sp macro="" textlink="">
          <xdr:nvSpPr>
            <xdr:cNvPr id="3159" name="List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29</xdr:row>
          <xdr:rowOff>447675</xdr:rowOff>
        </xdr:from>
        <xdr:to>
          <xdr:col>4</xdr:col>
          <xdr:colOff>1619250</xdr:colOff>
          <xdr:row>31</xdr:row>
          <xdr:rowOff>9525</xdr:rowOff>
        </xdr:to>
        <xdr:sp macro="" textlink="">
          <xdr:nvSpPr>
            <xdr:cNvPr id="3160" name="List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30</xdr:row>
          <xdr:rowOff>447675</xdr:rowOff>
        </xdr:from>
        <xdr:to>
          <xdr:col>4</xdr:col>
          <xdr:colOff>1619250</xdr:colOff>
          <xdr:row>32</xdr:row>
          <xdr:rowOff>9525</xdr:rowOff>
        </xdr:to>
        <xdr:sp macro="" textlink="">
          <xdr:nvSpPr>
            <xdr:cNvPr id="3161" name="List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31</xdr:row>
          <xdr:rowOff>447675</xdr:rowOff>
        </xdr:from>
        <xdr:to>
          <xdr:col>4</xdr:col>
          <xdr:colOff>1619250</xdr:colOff>
          <xdr:row>33</xdr:row>
          <xdr:rowOff>9525</xdr:rowOff>
        </xdr:to>
        <xdr:sp macro="" textlink="">
          <xdr:nvSpPr>
            <xdr:cNvPr id="3162" name="List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32</xdr:row>
          <xdr:rowOff>447675</xdr:rowOff>
        </xdr:from>
        <xdr:to>
          <xdr:col>4</xdr:col>
          <xdr:colOff>1619250</xdr:colOff>
          <xdr:row>34</xdr:row>
          <xdr:rowOff>9525</xdr:rowOff>
        </xdr:to>
        <xdr:sp macro="" textlink="">
          <xdr:nvSpPr>
            <xdr:cNvPr id="3163" name="List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33</xdr:row>
          <xdr:rowOff>447675</xdr:rowOff>
        </xdr:from>
        <xdr:to>
          <xdr:col>4</xdr:col>
          <xdr:colOff>1619250</xdr:colOff>
          <xdr:row>35</xdr:row>
          <xdr:rowOff>9525</xdr:rowOff>
        </xdr:to>
        <xdr:sp macro="" textlink="">
          <xdr:nvSpPr>
            <xdr:cNvPr id="3164" name="List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34</xdr:row>
          <xdr:rowOff>447675</xdr:rowOff>
        </xdr:from>
        <xdr:to>
          <xdr:col>4</xdr:col>
          <xdr:colOff>1619250</xdr:colOff>
          <xdr:row>36</xdr:row>
          <xdr:rowOff>9525</xdr:rowOff>
        </xdr:to>
        <xdr:sp macro="" textlink="">
          <xdr:nvSpPr>
            <xdr:cNvPr id="3165" name="List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35</xdr:row>
          <xdr:rowOff>447675</xdr:rowOff>
        </xdr:from>
        <xdr:to>
          <xdr:col>4</xdr:col>
          <xdr:colOff>1619250</xdr:colOff>
          <xdr:row>37</xdr:row>
          <xdr:rowOff>9525</xdr:rowOff>
        </xdr:to>
        <xdr:sp macro="" textlink="">
          <xdr:nvSpPr>
            <xdr:cNvPr id="3166" name="List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36</xdr:row>
          <xdr:rowOff>447675</xdr:rowOff>
        </xdr:from>
        <xdr:to>
          <xdr:col>4</xdr:col>
          <xdr:colOff>1619250</xdr:colOff>
          <xdr:row>38</xdr:row>
          <xdr:rowOff>9525</xdr:rowOff>
        </xdr:to>
        <xdr:sp macro="" textlink="">
          <xdr:nvSpPr>
            <xdr:cNvPr id="3167" name="List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37</xdr:row>
          <xdr:rowOff>447675</xdr:rowOff>
        </xdr:from>
        <xdr:to>
          <xdr:col>4</xdr:col>
          <xdr:colOff>1619250</xdr:colOff>
          <xdr:row>39</xdr:row>
          <xdr:rowOff>9525</xdr:rowOff>
        </xdr:to>
        <xdr:sp macro="" textlink="">
          <xdr:nvSpPr>
            <xdr:cNvPr id="3168" name="List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38</xdr:row>
          <xdr:rowOff>447675</xdr:rowOff>
        </xdr:from>
        <xdr:to>
          <xdr:col>4</xdr:col>
          <xdr:colOff>1619250</xdr:colOff>
          <xdr:row>40</xdr:row>
          <xdr:rowOff>9525</xdr:rowOff>
        </xdr:to>
        <xdr:sp macro="" textlink="">
          <xdr:nvSpPr>
            <xdr:cNvPr id="3169" name="List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48</xdr:row>
          <xdr:rowOff>447675</xdr:rowOff>
        </xdr:from>
        <xdr:to>
          <xdr:col>4</xdr:col>
          <xdr:colOff>1619250</xdr:colOff>
          <xdr:row>50</xdr:row>
          <xdr:rowOff>9525</xdr:rowOff>
        </xdr:to>
        <xdr:sp macro="" textlink="">
          <xdr:nvSpPr>
            <xdr:cNvPr id="3170" name="List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49</xdr:row>
          <xdr:rowOff>447675</xdr:rowOff>
        </xdr:from>
        <xdr:to>
          <xdr:col>4</xdr:col>
          <xdr:colOff>1619250</xdr:colOff>
          <xdr:row>51</xdr:row>
          <xdr:rowOff>9525</xdr:rowOff>
        </xdr:to>
        <xdr:sp macro="" textlink="">
          <xdr:nvSpPr>
            <xdr:cNvPr id="3171" name="List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49</xdr:row>
          <xdr:rowOff>447675</xdr:rowOff>
        </xdr:from>
        <xdr:to>
          <xdr:col>4</xdr:col>
          <xdr:colOff>1619250</xdr:colOff>
          <xdr:row>51</xdr:row>
          <xdr:rowOff>9525</xdr:rowOff>
        </xdr:to>
        <xdr:sp macro="" textlink="">
          <xdr:nvSpPr>
            <xdr:cNvPr id="3172" name="List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50</xdr:row>
          <xdr:rowOff>447675</xdr:rowOff>
        </xdr:from>
        <xdr:to>
          <xdr:col>4</xdr:col>
          <xdr:colOff>1619250</xdr:colOff>
          <xdr:row>52</xdr:row>
          <xdr:rowOff>9525</xdr:rowOff>
        </xdr:to>
        <xdr:sp macro="" textlink="">
          <xdr:nvSpPr>
            <xdr:cNvPr id="3173" name="List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50</xdr:row>
          <xdr:rowOff>447675</xdr:rowOff>
        </xdr:from>
        <xdr:to>
          <xdr:col>4</xdr:col>
          <xdr:colOff>1619250</xdr:colOff>
          <xdr:row>52</xdr:row>
          <xdr:rowOff>9525</xdr:rowOff>
        </xdr:to>
        <xdr:sp macro="" textlink="">
          <xdr:nvSpPr>
            <xdr:cNvPr id="3174" name="List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51</xdr:row>
          <xdr:rowOff>447675</xdr:rowOff>
        </xdr:from>
        <xdr:to>
          <xdr:col>4</xdr:col>
          <xdr:colOff>1619250</xdr:colOff>
          <xdr:row>53</xdr:row>
          <xdr:rowOff>9525</xdr:rowOff>
        </xdr:to>
        <xdr:sp macro="" textlink="">
          <xdr:nvSpPr>
            <xdr:cNvPr id="3175" name="List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51</xdr:row>
          <xdr:rowOff>447675</xdr:rowOff>
        </xdr:from>
        <xdr:to>
          <xdr:col>4</xdr:col>
          <xdr:colOff>1619250</xdr:colOff>
          <xdr:row>53</xdr:row>
          <xdr:rowOff>9525</xdr:rowOff>
        </xdr:to>
        <xdr:sp macro="" textlink="">
          <xdr:nvSpPr>
            <xdr:cNvPr id="3176" name="List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52</xdr:row>
          <xdr:rowOff>447675</xdr:rowOff>
        </xdr:from>
        <xdr:to>
          <xdr:col>4</xdr:col>
          <xdr:colOff>1619250</xdr:colOff>
          <xdr:row>54</xdr:row>
          <xdr:rowOff>9525</xdr:rowOff>
        </xdr:to>
        <xdr:sp macro="" textlink="">
          <xdr:nvSpPr>
            <xdr:cNvPr id="3177" name="List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52</xdr:row>
          <xdr:rowOff>447675</xdr:rowOff>
        </xdr:from>
        <xdr:to>
          <xdr:col>4</xdr:col>
          <xdr:colOff>1619250</xdr:colOff>
          <xdr:row>54</xdr:row>
          <xdr:rowOff>9525</xdr:rowOff>
        </xdr:to>
        <xdr:sp macro="" textlink="">
          <xdr:nvSpPr>
            <xdr:cNvPr id="3178" name="List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53</xdr:row>
          <xdr:rowOff>447675</xdr:rowOff>
        </xdr:from>
        <xdr:to>
          <xdr:col>4</xdr:col>
          <xdr:colOff>1619250</xdr:colOff>
          <xdr:row>55</xdr:row>
          <xdr:rowOff>9525</xdr:rowOff>
        </xdr:to>
        <xdr:sp macro="" textlink="">
          <xdr:nvSpPr>
            <xdr:cNvPr id="3179" name="List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53</xdr:row>
          <xdr:rowOff>447675</xdr:rowOff>
        </xdr:from>
        <xdr:to>
          <xdr:col>4</xdr:col>
          <xdr:colOff>1619250</xdr:colOff>
          <xdr:row>55</xdr:row>
          <xdr:rowOff>9525</xdr:rowOff>
        </xdr:to>
        <xdr:sp macro="" textlink="">
          <xdr:nvSpPr>
            <xdr:cNvPr id="3180" name="List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54</xdr:row>
          <xdr:rowOff>447675</xdr:rowOff>
        </xdr:from>
        <xdr:to>
          <xdr:col>4</xdr:col>
          <xdr:colOff>1619250</xdr:colOff>
          <xdr:row>56</xdr:row>
          <xdr:rowOff>9525</xdr:rowOff>
        </xdr:to>
        <xdr:sp macro="" textlink="">
          <xdr:nvSpPr>
            <xdr:cNvPr id="3181" name="List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54</xdr:row>
          <xdr:rowOff>447675</xdr:rowOff>
        </xdr:from>
        <xdr:to>
          <xdr:col>4</xdr:col>
          <xdr:colOff>1619250</xdr:colOff>
          <xdr:row>56</xdr:row>
          <xdr:rowOff>9525</xdr:rowOff>
        </xdr:to>
        <xdr:sp macro="" textlink="">
          <xdr:nvSpPr>
            <xdr:cNvPr id="3182" name="List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55</xdr:row>
          <xdr:rowOff>447675</xdr:rowOff>
        </xdr:from>
        <xdr:to>
          <xdr:col>4</xdr:col>
          <xdr:colOff>1619250</xdr:colOff>
          <xdr:row>57</xdr:row>
          <xdr:rowOff>9525</xdr:rowOff>
        </xdr:to>
        <xdr:sp macro="" textlink="">
          <xdr:nvSpPr>
            <xdr:cNvPr id="3183" name="List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55</xdr:row>
          <xdr:rowOff>447675</xdr:rowOff>
        </xdr:from>
        <xdr:to>
          <xdr:col>4</xdr:col>
          <xdr:colOff>1619250</xdr:colOff>
          <xdr:row>57</xdr:row>
          <xdr:rowOff>9525</xdr:rowOff>
        </xdr:to>
        <xdr:sp macro="" textlink="">
          <xdr:nvSpPr>
            <xdr:cNvPr id="3184" name="List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56</xdr:row>
          <xdr:rowOff>447675</xdr:rowOff>
        </xdr:from>
        <xdr:to>
          <xdr:col>4</xdr:col>
          <xdr:colOff>1619250</xdr:colOff>
          <xdr:row>58</xdr:row>
          <xdr:rowOff>9525</xdr:rowOff>
        </xdr:to>
        <xdr:sp macro="" textlink="">
          <xdr:nvSpPr>
            <xdr:cNvPr id="3185" name="List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56</xdr:row>
          <xdr:rowOff>447675</xdr:rowOff>
        </xdr:from>
        <xdr:to>
          <xdr:col>4</xdr:col>
          <xdr:colOff>1619250</xdr:colOff>
          <xdr:row>58</xdr:row>
          <xdr:rowOff>9525</xdr:rowOff>
        </xdr:to>
        <xdr:sp macro="" textlink="">
          <xdr:nvSpPr>
            <xdr:cNvPr id="3186" name="List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57</xdr:row>
          <xdr:rowOff>447675</xdr:rowOff>
        </xdr:from>
        <xdr:to>
          <xdr:col>4</xdr:col>
          <xdr:colOff>1619250</xdr:colOff>
          <xdr:row>59</xdr:row>
          <xdr:rowOff>9525</xdr:rowOff>
        </xdr:to>
        <xdr:sp macro="" textlink="">
          <xdr:nvSpPr>
            <xdr:cNvPr id="3187" name="List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57</xdr:row>
          <xdr:rowOff>447675</xdr:rowOff>
        </xdr:from>
        <xdr:to>
          <xdr:col>4</xdr:col>
          <xdr:colOff>1619250</xdr:colOff>
          <xdr:row>59</xdr:row>
          <xdr:rowOff>9525</xdr:rowOff>
        </xdr:to>
        <xdr:sp macro="" textlink="">
          <xdr:nvSpPr>
            <xdr:cNvPr id="3188" name="List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58</xdr:row>
          <xdr:rowOff>447675</xdr:rowOff>
        </xdr:from>
        <xdr:to>
          <xdr:col>4</xdr:col>
          <xdr:colOff>1619250</xdr:colOff>
          <xdr:row>60</xdr:row>
          <xdr:rowOff>9525</xdr:rowOff>
        </xdr:to>
        <xdr:sp macro="" textlink="">
          <xdr:nvSpPr>
            <xdr:cNvPr id="3189" name="List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58</xdr:row>
          <xdr:rowOff>447675</xdr:rowOff>
        </xdr:from>
        <xdr:to>
          <xdr:col>4</xdr:col>
          <xdr:colOff>1619250</xdr:colOff>
          <xdr:row>60</xdr:row>
          <xdr:rowOff>9525</xdr:rowOff>
        </xdr:to>
        <xdr:sp macro="" textlink="">
          <xdr:nvSpPr>
            <xdr:cNvPr id="3190" name="List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59</xdr:row>
          <xdr:rowOff>447675</xdr:rowOff>
        </xdr:from>
        <xdr:to>
          <xdr:col>4</xdr:col>
          <xdr:colOff>1619250</xdr:colOff>
          <xdr:row>61</xdr:row>
          <xdr:rowOff>9525</xdr:rowOff>
        </xdr:to>
        <xdr:sp macro="" textlink="">
          <xdr:nvSpPr>
            <xdr:cNvPr id="3191" name="List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59</xdr:row>
          <xdr:rowOff>447675</xdr:rowOff>
        </xdr:from>
        <xdr:to>
          <xdr:col>4</xdr:col>
          <xdr:colOff>1619250</xdr:colOff>
          <xdr:row>61</xdr:row>
          <xdr:rowOff>9525</xdr:rowOff>
        </xdr:to>
        <xdr:sp macro="" textlink="">
          <xdr:nvSpPr>
            <xdr:cNvPr id="3192" name="List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69</xdr:row>
          <xdr:rowOff>447675</xdr:rowOff>
        </xdr:from>
        <xdr:to>
          <xdr:col>4</xdr:col>
          <xdr:colOff>1619250</xdr:colOff>
          <xdr:row>71</xdr:row>
          <xdr:rowOff>9525</xdr:rowOff>
        </xdr:to>
        <xdr:sp macro="" textlink="">
          <xdr:nvSpPr>
            <xdr:cNvPr id="3193" name="List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69</xdr:row>
          <xdr:rowOff>447675</xdr:rowOff>
        </xdr:from>
        <xdr:to>
          <xdr:col>4</xdr:col>
          <xdr:colOff>1619250</xdr:colOff>
          <xdr:row>71</xdr:row>
          <xdr:rowOff>9525</xdr:rowOff>
        </xdr:to>
        <xdr:sp macro="" textlink="">
          <xdr:nvSpPr>
            <xdr:cNvPr id="3194" name="List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70</xdr:row>
          <xdr:rowOff>447675</xdr:rowOff>
        </xdr:from>
        <xdr:to>
          <xdr:col>4</xdr:col>
          <xdr:colOff>1619250</xdr:colOff>
          <xdr:row>72</xdr:row>
          <xdr:rowOff>9525</xdr:rowOff>
        </xdr:to>
        <xdr:sp macro="" textlink="">
          <xdr:nvSpPr>
            <xdr:cNvPr id="3195" name="List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70</xdr:row>
          <xdr:rowOff>447675</xdr:rowOff>
        </xdr:from>
        <xdr:to>
          <xdr:col>4</xdr:col>
          <xdr:colOff>1619250</xdr:colOff>
          <xdr:row>72</xdr:row>
          <xdr:rowOff>9525</xdr:rowOff>
        </xdr:to>
        <xdr:sp macro="" textlink="">
          <xdr:nvSpPr>
            <xdr:cNvPr id="3196" name="List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70</xdr:row>
          <xdr:rowOff>447675</xdr:rowOff>
        </xdr:from>
        <xdr:to>
          <xdr:col>4</xdr:col>
          <xdr:colOff>1619250</xdr:colOff>
          <xdr:row>72</xdr:row>
          <xdr:rowOff>9525</xdr:rowOff>
        </xdr:to>
        <xdr:sp macro="" textlink="">
          <xdr:nvSpPr>
            <xdr:cNvPr id="3197" name="List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71</xdr:row>
          <xdr:rowOff>447675</xdr:rowOff>
        </xdr:from>
        <xdr:to>
          <xdr:col>4</xdr:col>
          <xdr:colOff>1619250</xdr:colOff>
          <xdr:row>73</xdr:row>
          <xdr:rowOff>9525</xdr:rowOff>
        </xdr:to>
        <xdr:sp macro="" textlink="">
          <xdr:nvSpPr>
            <xdr:cNvPr id="3198" name="List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71</xdr:row>
          <xdr:rowOff>447675</xdr:rowOff>
        </xdr:from>
        <xdr:to>
          <xdr:col>4</xdr:col>
          <xdr:colOff>1619250</xdr:colOff>
          <xdr:row>73</xdr:row>
          <xdr:rowOff>9525</xdr:rowOff>
        </xdr:to>
        <xdr:sp macro="" textlink="">
          <xdr:nvSpPr>
            <xdr:cNvPr id="3199" name="List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71</xdr:row>
          <xdr:rowOff>447675</xdr:rowOff>
        </xdr:from>
        <xdr:to>
          <xdr:col>4</xdr:col>
          <xdr:colOff>1619250</xdr:colOff>
          <xdr:row>73</xdr:row>
          <xdr:rowOff>9525</xdr:rowOff>
        </xdr:to>
        <xdr:sp macro="" textlink="">
          <xdr:nvSpPr>
            <xdr:cNvPr id="3200" name="List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72</xdr:row>
          <xdr:rowOff>447675</xdr:rowOff>
        </xdr:from>
        <xdr:to>
          <xdr:col>4</xdr:col>
          <xdr:colOff>1619250</xdr:colOff>
          <xdr:row>74</xdr:row>
          <xdr:rowOff>9525</xdr:rowOff>
        </xdr:to>
        <xdr:sp macro="" textlink="">
          <xdr:nvSpPr>
            <xdr:cNvPr id="3201" name="List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72</xdr:row>
          <xdr:rowOff>447675</xdr:rowOff>
        </xdr:from>
        <xdr:to>
          <xdr:col>4</xdr:col>
          <xdr:colOff>1619250</xdr:colOff>
          <xdr:row>74</xdr:row>
          <xdr:rowOff>9525</xdr:rowOff>
        </xdr:to>
        <xdr:sp macro="" textlink="">
          <xdr:nvSpPr>
            <xdr:cNvPr id="3202" name="List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72</xdr:row>
          <xdr:rowOff>447675</xdr:rowOff>
        </xdr:from>
        <xdr:to>
          <xdr:col>4</xdr:col>
          <xdr:colOff>1619250</xdr:colOff>
          <xdr:row>74</xdr:row>
          <xdr:rowOff>9525</xdr:rowOff>
        </xdr:to>
        <xdr:sp macro="" textlink="">
          <xdr:nvSpPr>
            <xdr:cNvPr id="3203" name="List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73</xdr:row>
          <xdr:rowOff>447675</xdr:rowOff>
        </xdr:from>
        <xdr:to>
          <xdr:col>4</xdr:col>
          <xdr:colOff>1619250</xdr:colOff>
          <xdr:row>75</xdr:row>
          <xdr:rowOff>9525</xdr:rowOff>
        </xdr:to>
        <xdr:sp macro="" textlink="">
          <xdr:nvSpPr>
            <xdr:cNvPr id="3204" name="List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73</xdr:row>
          <xdr:rowOff>447675</xdr:rowOff>
        </xdr:from>
        <xdr:to>
          <xdr:col>4</xdr:col>
          <xdr:colOff>1619250</xdr:colOff>
          <xdr:row>75</xdr:row>
          <xdr:rowOff>9525</xdr:rowOff>
        </xdr:to>
        <xdr:sp macro="" textlink="">
          <xdr:nvSpPr>
            <xdr:cNvPr id="3205" name="List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73</xdr:row>
          <xdr:rowOff>447675</xdr:rowOff>
        </xdr:from>
        <xdr:to>
          <xdr:col>4</xdr:col>
          <xdr:colOff>1619250</xdr:colOff>
          <xdr:row>75</xdr:row>
          <xdr:rowOff>9525</xdr:rowOff>
        </xdr:to>
        <xdr:sp macro="" textlink="">
          <xdr:nvSpPr>
            <xdr:cNvPr id="3206" name="List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74</xdr:row>
          <xdr:rowOff>447675</xdr:rowOff>
        </xdr:from>
        <xdr:to>
          <xdr:col>4</xdr:col>
          <xdr:colOff>1619250</xdr:colOff>
          <xdr:row>76</xdr:row>
          <xdr:rowOff>9525</xdr:rowOff>
        </xdr:to>
        <xdr:sp macro="" textlink="">
          <xdr:nvSpPr>
            <xdr:cNvPr id="3207" name="List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74</xdr:row>
          <xdr:rowOff>447675</xdr:rowOff>
        </xdr:from>
        <xdr:to>
          <xdr:col>4</xdr:col>
          <xdr:colOff>1619250</xdr:colOff>
          <xdr:row>76</xdr:row>
          <xdr:rowOff>9525</xdr:rowOff>
        </xdr:to>
        <xdr:sp macro="" textlink="">
          <xdr:nvSpPr>
            <xdr:cNvPr id="3208" name="List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74</xdr:row>
          <xdr:rowOff>447675</xdr:rowOff>
        </xdr:from>
        <xdr:to>
          <xdr:col>4</xdr:col>
          <xdr:colOff>1619250</xdr:colOff>
          <xdr:row>76</xdr:row>
          <xdr:rowOff>9525</xdr:rowOff>
        </xdr:to>
        <xdr:sp macro="" textlink="">
          <xdr:nvSpPr>
            <xdr:cNvPr id="3209" name="List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75</xdr:row>
          <xdr:rowOff>447675</xdr:rowOff>
        </xdr:from>
        <xdr:to>
          <xdr:col>4</xdr:col>
          <xdr:colOff>1619250</xdr:colOff>
          <xdr:row>77</xdr:row>
          <xdr:rowOff>9525</xdr:rowOff>
        </xdr:to>
        <xdr:sp macro="" textlink="">
          <xdr:nvSpPr>
            <xdr:cNvPr id="3210" name="List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75</xdr:row>
          <xdr:rowOff>447675</xdr:rowOff>
        </xdr:from>
        <xdr:to>
          <xdr:col>4</xdr:col>
          <xdr:colOff>1619250</xdr:colOff>
          <xdr:row>77</xdr:row>
          <xdr:rowOff>9525</xdr:rowOff>
        </xdr:to>
        <xdr:sp macro="" textlink="">
          <xdr:nvSpPr>
            <xdr:cNvPr id="3211" name="List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75</xdr:row>
          <xdr:rowOff>447675</xdr:rowOff>
        </xdr:from>
        <xdr:to>
          <xdr:col>4</xdr:col>
          <xdr:colOff>1619250</xdr:colOff>
          <xdr:row>77</xdr:row>
          <xdr:rowOff>9525</xdr:rowOff>
        </xdr:to>
        <xdr:sp macro="" textlink="">
          <xdr:nvSpPr>
            <xdr:cNvPr id="3212" name="List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76</xdr:row>
          <xdr:rowOff>447675</xdr:rowOff>
        </xdr:from>
        <xdr:to>
          <xdr:col>4</xdr:col>
          <xdr:colOff>1619250</xdr:colOff>
          <xdr:row>78</xdr:row>
          <xdr:rowOff>9525</xdr:rowOff>
        </xdr:to>
        <xdr:sp macro="" textlink="">
          <xdr:nvSpPr>
            <xdr:cNvPr id="3213" name="List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76</xdr:row>
          <xdr:rowOff>447675</xdr:rowOff>
        </xdr:from>
        <xdr:to>
          <xdr:col>4</xdr:col>
          <xdr:colOff>1619250</xdr:colOff>
          <xdr:row>78</xdr:row>
          <xdr:rowOff>9525</xdr:rowOff>
        </xdr:to>
        <xdr:sp macro="" textlink="">
          <xdr:nvSpPr>
            <xdr:cNvPr id="3214" name="List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76</xdr:row>
          <xdr:rowOff>447675</xdr:rowOff>
        </xdr:from>
        <xdr:to>
          <xdr:col>4</xdr:col>
          <xdr:colOff>1619250</xdr:colOff>
          <xdr:row>78</xdr:row>
          <xdr:rowOff>9525</xdr:rowOff>
        </xdr:to>
        <xdr:sp macro="" textlink="">
          <xdr:nvSpPr>
            <xdr:cNvPr id="3215" name="List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77</xdr:row>
          <xdr:rowOff>447675</xdr:rowOff>
        </xdr:from>
        <xdr:to>
          <xdr:col>4</xdr:col>
          <xdr:colOff>1619250</xdr:colOff>
          <xdr:row>79</xdr:row>
          <xdr:rowOff>9525</xdr:rowOff>
        </xdr:to>
        <xdr:sp macro="" textlink="">
          <xdr:nvSpPr>
            <xdr:cNvPr id="3216" name="List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77</xdr:row>
          <xdr:rowOff>447675</xdr:rowOff>
        </xdr:from>
        <xdr:to>
          <xdr:col>4</xdr:col>
          <xdr:colOff>1619250</xdr:colOff>
          <xdr:row>79</xdr:row>
          <xdr:rowOff>9525</xdr:rowOff>
        </xdr:to>
        <xdr:sp macro="" textlink="">
          <xdr:nvSpPr>
            <xdr:cNvPr id="3217" name="List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77</xdr:row>
          <xdr:rowOff>447675</xdr:rowOff>
        </xdr:from>
        <xdr:to>
          <xdr:col>4</xdr:col>
          <xdr:colOff>1619250</xdr:colOff>
          <xdr:row>79</xdr:row>
          <xdr:rowOff>9525</xdr:rowOff>
        </xdr:to>
        <xdr:sp macro="" textlink="">
          <xdr:nvSpPr>
            <xdr:cNvPr id="3218" name="List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78</xdr:row>
          <xdr:rowOff>447675</xdr:rowOff>
        </xdr:from>
        <xdr:to>
          <xdr:col>4</xdr:col>
          <xdr:colOff>1619250</xdr:colOff>
          <xdr:row>80</xdr:row>
          <xdr:rowOff>9525</xdr:rowOff>
        </xdr:to>
        <xdr:sp macro="" textlink="">
          <xdr:nvSpPr>
            <xdr:cNvPr id="3219" name="List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78</xdr:row>
          <xdr:rowOff>447675</xdr:rowOff>
        </xdr:from>
        <xdr:to>
          <xdr:col>4</xdr:col>
          <xdr:colOff>1619250</xdr:colOff>
          <xdr:row>80</xdr:row>
          <xdr:rowOff>9525</xdr:rowOff>
        </xdr:to>
        <xdr:sp macro="" textlink="">
          <xdr:nvSpPr>
            <xdr:cNvPr id="3220" name="List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78</xdr:row>
          <xdr:rowOff>447675</xdr:rowOff>
        </xdr:from>
        <xdr:to>
          <xdr:col>4</xdr:col>
          <xdr:colOff>1619250</xdr:colOff>
          <xdr:row>80</xdr:row>
          <xdr:rowOff>9525</xdr:rowOff>
        </xdr:to>
        <xdr:sp macro="" textlink="">
          <xdr:nvSpPr>
            <xdr:cNvPr id="3221" name="List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79</xdr:row>
          <xdr:rowOff>447675</xdr:rowOff>
        </xdr:from>
        <xdr:to>
          <xdr:col>4</xdr:col>
          <xdr:colOff>1619250</xdr:colOff>
          <xdr:row>81</xdr:row>
          <xdr:rowOff>9525</xdr:rowOff>
        </xdr:to>
        <xdr:sp macro="" textlink="">
          <xdr:nvSpPr>
            <xdr:cNvPr id="3222" name="List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79</xdr:row>
          <xdr:rowOff>447675</xdr:rowOff>
        </xdr:from>
        <xdr:to>
          <xdr:col>4</xdr:col>
          <xdr:colOff>1619250</xdr:colOff>
          <xdr:row>81</xdr:row>
          <xdr:rowOff>9525</xdr:rowOff>
        </xdr:to>
        <xdr:sp macro="" textlink="">
          <xdr:nvSpPr>
            <xdr:cNvPr id="3223" name="List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79</xdr:row>
          <xdr:rowOff>447675</xdr:rowOff>
        </xdr:from>
        <xdr:to>
          <xdr:col>4</xdr:col>
          <xdr:colOff>1619250</xdr:colOff>
          <xdr:row>81</xdr:row>
          <xdr:rowOff>9525</xdr:rowOff>
        </xdr:to>
        <xdr:sp macro="" textlink="">
          <xdr:nvSpPr>
            <xdr:cNvPr id="3224" name="List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80</xdr:row>
          <xdr:rowOff>447675</xdr:rowOff>
        </xdr:from>
        <xdr:to>
          <xdr:col>4</xdr:col>
          <xdr:colOff>1619250</xdr:colOff>
          <xdr:row>82</xdr:row>
          <xdr:rowOff>9525</xdr:rowOff>
        </xdr:to>
        <xdr:sp macro="" textlink="">
          <xdr:nvSpPr>
            <xdr:cNvPr id="3225" name="List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80</xdr:row>
          <xdr:rowOff>447675</xdr:rowOff>
        </xdr:from>
        <xdr:to>
          <xdr:col>4</xdr:col>
          <xdr:colOff>1619250</xdr:colOff>
          <xdr:row>82</xdr:row>
          <xdr:rowOff>9525</xdr:rowOff>
        </xdr:to>
        <xdr:sp macro="" textlink="">
          <xdr:nvSpPr>
            <xdr:cNvPr id="3226" name="List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80</xdr:row>
          <xdr:rowOff>447675</xdr:rowOff>
        </xdr:from>
        <xdr:to>
          <xdr:col>4</xdr:col>
          <xdr:colOff>1619250</xdr:colOff>
          <xdr:row>82</xdr:row>
          <xdr:rowOff>9525</xdr:rowOff>
        </xdr:to>
        <xdr:sp macro="" textlink="">
          <xdr:nvSpPr>
            <xdr:cNvPr id="3227" name="List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90</xdr:row>
          <xdr:rowOff>447675</xdr:rowOff>
        </xdr:from>
        <xdr:to>
          <xdr:col>4</xdr:col>
          <xdr:colOff>1619250</xdr:colOff>
          <xdr:row>92</xdr:row>
          <xdr:rowOff>9525</xdr:rowOff>
        </xdr:to>
        <xdr:sp macro="" textlink="">
          <xdr:nvSpPr>
            <xdr:cNvPr id="3228" name="List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90</xdr:row>
          <xdr:rowOff>447675</xdr:rowOff>
        </xdr:from>
        <xdr:to>
          <xdr:col>4</xdr:col>
          <xdr:colOff>1619250</xdr:colOff>
          <xdr:row>92</xdr:row>
          <xdr:rowOff>9525</xdr:rowOff>
        </xdr:to>
        <xdr:sp macro="" textlink="">
          <xdr:nvSpPr>
            <xdr:cNvPr id="3229" name="List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90</xdr:row>
          <xdr:rowOff>447675</xdr:rowOff>
        </xdr:from>
        <xdr:to>
          <xdr:col>4</xdr:col>
          <xdr:colOff>1619250</xdr:colOff>
          <xdr:row>92</xdr:row>
          <xdr:rowOff>9525</xdr:rowOff>
        </xdr:to>
        <xdr:sp macro="" textlink="">
          <xdr:nvSpPr>
            <xdr:cNvPr id="3230" name="List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91</xdr:row>
          <xdr:rowOff>447675</xdr:rowOff>
        </xdr:from>
        <xdr:to>
          <xdr:col>4</xdr:col>
          <xdr:colOff>1619250</xdr:colOff>
          <xdr:row>93</xdr:row>
          <xdr:rowOff>9525</xdr:rowOff>
        </xdr:to>
        <xdr:sp macro="" textlink="">
          <xdr:nvSpPr>
            <xdr:cNvPr id="3231" name="List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91</xdr:row>
          <xdr:rowOff>447675</xdr:rowOff>
        </xdr:from>
        <xdr:to>
          <xdr:col>4</xdr:col>
          <xdr:colOff>1619250</xdr:colOff>
          <xdr:row>93</xdr:row>
          <xdr:rowOff>9525</xdr:rowOff>
        </xdr:to>
        <xdr:sp macro="" textlink="">
          <xdr:nvSpPr>
            <xdr:cNvPr id="3232" name="List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91</xdr:row>
          <xdr:rowOff>447675</xdr:rowOff>
        </xdr:from>
        <xdr:to>
          <xdr:col>4</xdr:col>
          <xdr:colOff>1619250</xdr:colOff>
          <xdr:row>93</xdr:row>
          <xdr:rowOff>9525</xdr:rowOff>
        </xdr:to>
        <xdr:sp macro="" textlink="">
          <xdr:nvSpPr>
            <xdr:cNvPr id="3233" name="List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91</xdr:row>
          <xdr:rowOff>447675</xdr:rowOff>
        </xdr:from>
        <xdr:to>
          <xdr:col>4</xdr:col>
          <xdr:colOff>1619250</xdr:colOff>
          <xdr:row>93</xdr:row>
          <xdr:rowOff>9525</xdr:rowOff>
        </xdr:to>
        <xdr:sp macro="" textlink="">
          <xdr:nvSpPr>
            <xdr:cNvPr id="3234" name="List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92</xdr:row>
          <xdr:rowOff>447675</xdr:rowOff>
        </xdr:from>
        <xdr:to>
          <xdr:col>4</xdr:col>
          <xdr:colOff>1619250</xdr:colOff>
          <xdr:row>94</xdr:row>
          <xdr:rowOff>9525</xdr:rowOff>
        </xdr:to>
        <xdr:sp macro="" textlink="">
          <xdr:nvSpPr>
            <xdr:cNvPr id="3235" name="List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92</xdr:row>
          <xdr:rowOff>447675</xdr:rowOff>
        </xdr:from>
        <xdr:to>
          <xdr:col>4</xdr:col>
          <xdr:colOff>1619250</xdr:colOff>
          <xdr:row>94</xdr:row>
          <xdr:rowOff>9525</xdr:rowOff>
        </xdr:to>
        <xdr:sp macro="" textlink="">
          <xdr:nvSpPr>
            <xdr:cNvPr id="3236" name="List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92</xdr:row>
          <xdr:rowOff>447675</xdr:rowOff>
        </xdr:from>
        <xdr:to>
          <xdr:col>4</xdr:col>
          <xdr:colOff>1619250</xdr:colOff>
          <xdr:row>94</xdr:row>
          <xdr:rowOff>9525</xdr:rowOff>
        </xdr:to>
        <xdr:sp macro="" textlink="">
          <xdr:nvSpPr>
            <xdr:cNvPr id="3237" name="List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92</xdr:row>
          <xdr:rowOff>447675</xdr:rowOff>
        </xdr:from>
        <xdr:to>
          <xdr:col>4</xdr:col>
          <xdr:colOff>1619250</xdr:colOff>
          <xdr:row>94</xdr:row>
          <xdr:rowOff>9525</xdr:rowOff>
        </xdr:to>
        <xdr:sp macro="" textlink="">
          <xdr:nvSpPr>
            <xdr:cNvPr id="3238" name="List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93</xdr:row>
          <xdr:rowOff>447675</xdr:rowOff>
        </xdr:from>
        <xdr:to>
          <xdr:col>4</xdr:col>
          <xdr:colOff>1619250</xdr:colOff>
          <xdr:row>95</xdr:row>
          <xdr:rowOff>9525</xdr:rowOff>
        </xdr:to>
        <xdr:sp macro="" textlink="">
          <xdr:nvSpPr>
            <xdr:cNvPr id="3239" name="List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93</xdr:row>
          <xdr:rowOff>447675</xdr:rowOff>
        </xdr:from>
        <xdr:to>
          <xdr:col>4</xdr:col>
          <xdr:colOff>1619250</xdr:colOff>
          <xdr:row>95</xdr:row>
          <xdr:rowOff>9525</xdr:rowOff>
        </xdr:to>
        <xdr:sp macro="" textlink="">
          <xdr:nvSpPr>
            <xdr:cNvPr id="3240" name="List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93</xdr:row>
          <xdr:rowOff>447675</xdr:rowOff>
        </xdr:from>
        <xdr:to>
          <xdr:col>4</xdr:col>
          <xdr:colOff>1619250</xdr:colOff>
          <xdr:row>95</xdr:row>
          <xdr:rowOff>9525</xdr:rowOff>
        </xdr:to>
        <xdr:sp macro="" textlink="">
          <xdr:nvSpPr>
            <xdr:cNvPr id="3241" name="List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93</xdr:row>
          <xdr:rowOff>447675</xdr:rowOff>
        </xdr:from>
        <xdr:to>
          <xdr:col>4</xdr:col>
          <xdr:colOff>1619250</xdr:colOff>
          <xdr:row>95</xdr:row>
          <xdr:rowOff>9525</xdr:rowOff>
        </xdr:to>
        <xdr:sp macro="" textlink="">
          <xdr:nvSpPr>
            <xdr:cNvPr id="3242" name="List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94</xdr:row>
          <xdr:rowOff>447675</xdr:rowOff>
        </xdr:from>
        <xdr:to>
          <xdr:col>4</xdr:col>
          <xdr:colOff>1619250</xdr:colOff>
          <xdr:row>96</xdr:row>
          <xdr:rowOff>9525</xdr:rowOff>
        </xdr:to>
        <xdr:sp macro="" textlink="">
          <xdr:nvSpPr>
            <xdr:cNvPr id="3243" name="List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94</xdr:row>
          <xdr:rowOff>447675</xdr:rowOff>
        </xdr:from>
        <xdr:to>
          <xdr:col>4</xdr:col>
          <xdr:colOff>1619250</xdr:colOff>
          <xdr:row>96</xdr:row>
          <xdr:rowOff>9525</xdr:rowOff>
        </xdr:to>
        <xdr:sp macro="" textlink="">
          <xdr:nvSpPr>
            <xdr:cNvPr id="3244" name="List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94</xdr:row>
          <xdr:rowOff>447675</xdr:rowOff>
        </xdr:from>
        <xdr:to>
          <xdr:col>4</xdr:col>
          <xdr:colOff>1619250</xdr:colOff>
          <xdr:row>96</xdr:row>
          <xdr:rowOff>9525</xdr:rowOff>
        </xdr:to>
        <xdr:sp macro="" textlink="">
          <xdr:nvSpPr>
            <xdr:cNvPr id="3245" name="List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94</xdr:row>
          <xdr:rowOff>447675</xdr:rowOff>
        </xdr:from>
        <xdr:to>
          <xdr:col>4</xdr:col>
          <xdr:colOff>1619250</xdr:colOff>
          <xdr:row>96</xdr:row>
          <xdr:rowOff>9525</xdr:rowOff>
        </xdr:to>
        <xdr:sp macro="" textlink="">
          <xdr:nvSpPr>
            <xdr:cNvPr id="3246" name="List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95</xdr:row>
          <xdr:rowOff>447675</xdr:rowOff>
        </xdr:from>
        <xdr:to>
          <xdr:col>4</xdr:col>
          <xdr:colOff>1619250</xdr:colOff>
          <xdr:row>97</xdr:row>
          <xdr:rowOff>9525</xdr:rowOff>
        </xdr:to>
        <xdr:sp macro="" textlink="">
          <xdr:nvSpPr>
            <xdr:cNvPr id="3247" name="List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95</xdr:row>
          <xdr:rowOff>447675</xdr:rowOff>
        </xdr:from>
        <xdr:to>
          <xdr:col>4</xdr:col>
          <xdr:colOff>1619250</xdr:colOff>
          <xdr:row>97</xdr:row>
          <xdr:rowOff>9525</xdr:rowOff>
        </xdr:to>
        <xdr:sp macro="" textlink="">
          <xdr:nvSpPr>
            <xdr:cNvPr id="3248" name="List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95</xdr:row>
          <xdr:rowOff>447675</xdr:rowOff>
        </xdr:from>
        <xdr:to>
          <xdr:col>4</xdr:col>
          <xdr:colOff>1619250</xdr:colOff>
          <xdr:row>97</xdr:row>
          <xdr:rowOff>9525</xdr:rowOff>
        </xdr:to>
        <xdr:sp macro="" textlink="">
          <xdr:nvSpPr>
            <xdr:cNvPr id="3249" name="List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95</xdr:row>
          <xdr:rowOff>447675</xdr:rowOff>
        </xdr:from>
        <xdr:to>
          <xdr:col>4</xdr:col>
          <xdr:colOff>1619250</xdr:colOff>
          <xdr:row>97</xdr:row>
          <xdr:rowOff>9525</xdr:rowOff>
        </xdr:to>
        <xdr:sp macro="" textlink="">
          <xdr:nvSpPr>
            <xdr:cNvPr id="3250" name="List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96</xdr:row>
          <xdr:rowOff>447675</xdr:rowOff>
        </xdr:from>
        <xdr:to>
          <xdr:col>4</xdr:col>
          <xdr:colOff>1619250</xdr:colOff>
          <xdr:row>98</xdr:row>
          <xdr:rowOff>9525</xdr:rowOff>
        </xdr:to>
        <xdr:sp macro="" textlink="">
          <xdr:nvSpPr>
            <xdr:cNvPr id="3251" name="List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96</xdr:row>
          <xdr:rowOff>447675</xdr:rowOff>
        </xdr:from>
        <xdr:to>
          <xdr:col>4</xdr:col>
          <xdr:colOff>1619250</xdr:colOff>
          <xdr:row>98</xdr:row>
          <xdr:rowOff>9525</xdr:rowOff>
        </xdr:to>
        <xdr:sp macro="" textlink="">
          <xdr:nvSpPr>
            <xdr:cNvPr id="3252" name="List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96</xdr:row>
          <xdr:rowOff>447675</xdr:rowOff>
        </xdr:from>
        <xdr:to>
          <xdr:col>4</xdr:col>
          <xdr:colOff>1619250</xdr:colOff>
          <xdr:row>98</xdr:row>
          <xdr:rowOff>9525</xdr:rowOff>
        </xdr:to>
        <xdr:sp macro="" textlink="">
          <xdr:nvSpPr>
            <xdr:cNvPr id="3253" name="List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96</xdr:row>
          <xdr:rowOff>447675</xdr:rowOff>
        </xdr:from>
        <xdr:to>
          <xdr:col>4</xdr:col>
          <xdr:colOff>1619250</xdr:colOff>
          <xdr:row>98</xdr:row>
          <xdr:rowOff>9525</xdr:rowOff>
        </xdr:to>
        <xdr:sp macro="" textlink="">
          <xdr:nvSpPr>
            <xdr:cNvPr id="3254" name="List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97</xdr:row>
          <xdr:rowOff>447675</xdr:rowOff>
        </xdr:from>
        <xdr:to>
          <xdr:col>4</xdr:col>
          <xdr:colOff>1619250</xdr:colOff>
          <xdr:row>99</xdr:row>
          <xdr:rowOff>9525</xdr:rowOff>
        </xdr:to>
        <xdr:sp macro="" textlink="">
          <xdr:nvSpPr>
            <xdr:cNvPr id="3255" name="List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97</xdr:row>
          <xdr:rowOff>447675</xdr:rowOff>
        </xdr:from>
        <xdr:to>
          <xdr:col>4</xdr:col>
          <xdr:colOff>1619250</xdr:colOff>
          <xdr:row>99</xdr:row>
          <xdr:rowOff>9525</xdr:rowOff>
        </xdr:to>
        <xdr:sp macro="" textlink="">
          <xdr:nvSpPr>
            <xdr:cNvPr id="3256" name="List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97</xdr:row>
          <xdr:rowOff>447675</xdr:rowOff>
        </xdr:from>
        <xdr:to>
          <xdr:col>4</xdr:col>
          <xdr:colOff>1619250</xdr:colOff>
          <xdr:row>99</xdr:row>
          <xdr:rowOff>9525</xdr:rowOff>
        </xdr:to>
        <xdr:sp macro="" textlink="">
          <xdr:nvSpPr>
            <xdr:cNvPr id="3257" name="List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97</xdr:row>
          <xdr:rowOff>447675</xdr:rowOff>
        </xdr:from>
        <xdr:to>
          <xdr:col>4</xdr:col>
          <xdr:colOff>1619250</xdr:colOff>
          <xdr:row>99</xdr:row>
          <xdr:rowOff>9525</xdr:rowOff>
        </xdr:to>
        <xdr:sp macro="" textlink="">
          <xdr:nvSpPr>
            <xdr:cNvPr id="3258" name="List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98</xdr:row>
          <xdr:rowOff>447675</xdr:rowOff>
        </xdr:from>
        <xdr:to>
          <xdr:col>4</xdr:col>
          <xdr:colOff>1619250</xdr:colOff>
          <xdr:row>100</xdr:row>
          <xdr:rowOff>9525</xdr:rowOff>
        </xdr:to>
        <xdr:sp macro="" textlink="">
          <xdr:nvSpPr>
            <xdr:cNvPr id="3259" name="List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98</xdr:row>
          <xdr:rowOff>447675</xdr:rowOff>
        </xdr:from>
        <xdr:to>
          <xdr:col>4</xdr:col>
          <xdr:colOff>1619250</xdr:colOff>
          <xdr:row>100</xdr:row>
          <xdr:rowOff>9525</xdr:rowOff>
        </xdr:to>
        <xdr:sp macro="" textlink="">
          <xdr:nvSpPr>
            <xdr:cNvPr id="3260" name="List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98</xdr:row>
          <xdr:rowOff>447675</xdr:rowOff>
        </xdr:from>
        <xdr:to>
          <xdr:col>4</xdr:col>
          <xdr:colOff>1619250</xdr:colOff>
          <xdr:row>100</xdr:row>
          <xdr:rowOff>9525</xdr:rowOff>
        </xdr:to>
        <xdr:sp macro="" textlink="">
          <xdr:nvSpPr>
            <xdr:cNvPr id="3261" name="List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98</xdr:row>
          <xdr:rowOff>447675</xdr:rowOff>
        </xdr:from>
        <xdr:to>
          <xdr:col>4</xdr:col>
          <xdr:colOff>1619250</xdr:colOff>
          <xdr:row>100</xdr:row>
          <xdr:rowOff>9525</xdr:rowOff>
        </xdr:to>
        <xdr:sp macro="" textlink="">
          <xdr:nvSpPr>
            <xdr:cNvPr id="3262" name="List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99</xdr:row>
          <xdr:rowOff>447675</xdr:rowOff>
        </xdr:from>
        <xdr:to>
          <xdr:col>4</xdr:col>
          <xdr:colOff>1619250</xdr:colOff>
          <xdr:row>101</xdr:row>
          <xdr:rowOff>9525</xdr:rowOff>
        </xdr:to>
        <xdr:sp macro="" textlink="">
          <xdr:nvSpPr>
            <xdr:cNvPr id="3263" name="List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99</xdr:row>
          <xdr:rowOff>447675</xdr:rowOff>
        </xdr:from>
        <xdr:to>
          <xdr:col>4</xdr:col>
          <xdr:colOff>1619250</xdr:colOff>
          <xdr:row>101</xdr:row>
          <xdr:rowOff>9525</xdr:rowOff>
        </xdr:to>
        <xdr:sp macro="" textlink="">
          <xdr:nvSpPr>
            <xdr:cNvPr id="3264" name="List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99</xdr:row>
          <xdr:rowOff>447675</xdr:rowOff>
        </xdr:from>
        <xdr:to>
          <xdr:col>4</xdr:col>
          <xdr:colOff>1619250</xdr:colOff>
          <xdr:row>101</xdr:row>
          <xdr:rowOff>9525</xdr:rowOff>
        </xdr:to>
        <xdr:sp macro="" textlink="">
          <xdr:nvSpPr>
            <xdr:cNvPr id="3265" name="List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99</xdr:row>
          <xdr:rowOff>447675</xdr:rowOff>
        </xdr:from>
        <xdr:to>
          <xdr:col>4</xdr:col>
          <xdr:colOff>1619250</xdr:colOff>
          <xdr:row>101</xdr:row>
          <xdr:rowOff>9525</xdr:rowOff>
        </xdr:to>
        <xdr:sp macro="" textlink="">
          <xdr:nvSpPr>
            <xdr:cNvPr id="3266" name="List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100</xdr:row>
          <xdr:rowOff>447675</xdr:rowOff>
        </xdr:from>
        <xdr:to>
          <xdr:col>4</xdr:col>
          <xdr:colOff>1619250</xdr:colOff>
          <xdr:row>102</xdr:row>
          <xdr:rowOff>9525</xdr:rowOff>
        </xdr:to>
        <xdr:sp macro="" textlink="">
          <xdr:nvSpPr>
            <xdr:cNvPr id="3267" name="List Box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100</xdr:row>
          <xdr:rowOff>447675</xdr:rowOff>
        </xdr:from>
        <xdr:to>
          <xdr:col>4</xdr:col>
          <xdr:colOff>1619250</xdr:colOff>
          <xdr:row>102</xdr:row>
          <xdr:rowOff>9525</xdr:rowOff>
        </xdr:to>
        <xdr:sp macro="" textlink="">
          <xdr:nvSpPr>
            <xdr:cNvPr id="3268" name="List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100</xdr:row>
          <xdr:rowOff>447675</xdr:rowOff>
        </xdr:from>
        <xdr:to>
          <xdr:col>4</xdr:col>
          <xdr:colOff>1619250</xdr:colOff>
          <xdr:row>102</xdr:row>
          <xdr:rowOff>9525</xdr:rowOff>
        </xdr:to>
        <xdr:sp macro="" textlink="">
          <xdr:nvSpPr>
            <xdr:cNvPr id="3269" name="List Box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100</xdr:row>
          <xdr:rowOff>447675</xdr:rowOff>
        </xdr:from>
        <xdr:to>
          <xdr:col>4</xdr:col>
          <xdr:colOff>1619250</xdr:colOff>
          <xdr:row>102</xdr:row>
          <xdr:rowOff>9525</xdr:rowOff>
        </xdr:to>
        <xdr:sp macro="" textlink="">
          <xdr:nvSpPr>
            <xdr:cNvPr id="3270" name="List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101</xdr:row>
          <xdr:rowOff>447675</xdr:rowOff>
        </xdr:from>
        <xdr:to>
          <xdr:col>4</xdr:col>
          <xdr:colOff>1619250</xdr:colOff>
          <xdr:row>103</xdr:row>
          <xdr:rowOff>9525</xdr:rowOff>
        </xdr:to>
        <xdr:sp macro="" textlink="">
          <xdr:nvSpPr>
            <xdr:cNvPr id="3271" name="List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101</xdr:row>
          <xdr:rowOff>447675</xdr:rowOff>
        </xdr:from>
        <xdr:to>
          <xdr:col>4</xdr:col>
          <xdr:colOff>1619250</xdr:colOff>
          <xdr:row>103</xdr:row>
          <xdr:rowOff>9525</xdr:rowOff>
        </xdr:to>
        <xdr:sp macro="" textlink="">
          <xdr:nvSpPr>
            <xdr:cNvPr id="3272" name="List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101</xdr:row>
          <xdr:rowOff>447675</xdr:rowOff>
        </xdr:from>
        <xdr:to>
          <xdr:col>4</xdr:col>
          <xdr:colOff>1619250</xdr:colOff>
          <xdr:row>103</xdr:row>
          <xdr:rowOff>9525</xdr:rowOff>
        </xdr:to>
        <xdr:sp macro="" textlink="">
          <xdr:nvSpPr>
            <xdr:cNvPr id="3273" name="List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101</xdr:row>
          <xdr:rowOff>447675</xdr:rowOff>
        </xdr:from>
        <xdr:to>
          <xdr:col>4</xdr:col>
          <xdr:colOff>1619250</xdr:colOff>
          <xdr:row>103</xdr:row>
          <xdr:rowOff>9525</xdr:rowOff>
        </xdr:to>
        <xdr:sp macro="" textlink="">
          <xdr:nvSpPr>
            <xdr:cNvPr id="3274" name="List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</xdr:row>
          <xdr:rowOff>142875</xdr:rowOff>
        </xdr:from>
        <xdr:to>
          <xdr:col>4</xdr:col>
          <xdr:colOff>1352550</xdr:colOff>
          <xdr:row>5</xdr:row>
          <xdr:rowOff>38100</xdr:rowOff>
        </xdr:to>
        <xdr:sp macro="" textlink="">
          <xdr:nvSpPr>
            <xdr:cNvPr id="3275" name="Button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19050</xdr:rowOff>
        </xdr:from>
        <xdr:to>
          <xdr:col>2</xdr:col>
          <xdr:colOff>9525</xdr:colOff>
          <xdr:row>8</xdr:row>
          <xdr:rowOff>304800</xdr:rowOff>
        </xdr:to>
        <xdr:sp macro="" textlink="">
          <xdr:nvSpPr>
            <xdr:cNvPr id="14338" name="List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9525</xdr:rowOff>
        </xdr:from>
        <xdr:to>
          <xdr:col>2</xdr:col>
          <xdr:colOff>9525</xdr:colOff>
          <xdr:row>10</xdr:row>
          <xdr:rowOff>295275</xdr:rowOff>
        </xdr:to>
        <xdr:sp macro="" textlink="">
          <xdr:nvSpPr>
            <xdr:cNvPr id="14340" name="List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9525</xdr:rowOff>
        </xdr:from>
        <xdr:to>
          <xdr:col>2</xdr:col>
          <xdr:colOff>9525</xdr:colOff>
          <xdr:row>12</xdr:row>
          <xdr:rowOff>295275</xdr:rowOff>
        </xdr:to>
        <xdr:sp macro="" textlink="">
          <xdr:nvSpPr>
            <xdr:cNvPr id="14342" name="List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9525</xdr:rowOff>
        </xdr:from>
        <xdr:to>
          <xdr:col>2</xdr:col>
          <xdr:colOff>9525</xdr:colOff>
          <xdr:row>14</xdr:row>
          <xdr:rowOff>295275</xdr:rowOff>
        </xdr:to>
        <xdr:sp macro="" textlink="">
          <xdr:nvSpPr>
            <xdr:cNvPr id="14343" name="List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9525</xdr:rowOff>
        </xdr:from>
        <xdr:to>
          <xdr:col>2</xdr:col>
          <xdr:colOff>9525</xdr:colOff>
          <xdr:row>16</xdr:row>
          <xdr:rowOff>295275</xdr:rowOff>
        </xdr:to>
        <xdr:sp macro="" textlink="">
          <xdr:nvSpPr>
            <xdr:cNvPr id="14344" name="List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9525</xdr:rowOff>
        </xdr:from>
        <xdr:to>
          <xdr:col>2</xdr:col>
          <xdr:colOff>9525</xdr:colOff>
          <xdr:row>18</xdr:row>
          <xdr:rowOff>295275</xdr:rowOff>
        </xdr:to>
        <xdr:sp macro="" textlink="">
          <xdr:nvSpPr>
            <xdr:cNvPr id="14345" name="List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9525</xdr:colOff>
          <xdr:row>20</xdr:row>
          <xdr:rowOff>295275</xdr:rowOff>
        </xdr:to>
        <xdr:sp macro="" textlink="">
          <xdr:nvSpPr>
            <xdr:cNvPr id="14346" name="List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9525</xdr:colOff>
          <xdr:row>22</xdr:row>
          <xdr:rowOff>295275</xdr:rowOff>
        </xdr:to>
        <xdr:sp macro="" textlink="">
          <xdr:nvSpPr>
            <xdr:cNvPr id="14348" name="List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9525</xdr:colOff>
          <xdr:row>24</xdr:row>
          <xdr:rowOff>295275</xdr:rowOff>
        </xdr:to>
        <xdr:sp macro="" textlink="">
          <xdr:nvSpPr>
            <xdr:cNvPr id="14349" name="List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2</xdr:col>
          <xdr:colOff>9525</xdr:colOff>
          <xdr:row>26</xdr:row>
          <xdr:rowOff>295275</xdr:rowOff>
        </xdr:to>
        <xdr:sp macro="" textlink="">
          <xdr:nvSpPr>
            <xdr:cNvPr id="14350" name="List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2</xdr:col>
          <xdr:colOff>9525</xdr:colOff>
          <xdr:row>28</xdr:row>
          <xdr:rowOff>295275</xdr:rowOff>
        </xdr:to>
        <xdr:sp macro="" textlink="">
          <xdr:nvSpPr>
            <xdr:cNvPr id="14351" name="List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9525</xdr:colOff>
          <xdr:row>30</xdr:row>
          <xdr:rowOff>285750</xdr:rowOff>
        </xdr:to>
        <xdr:sp macro="" textlink="">
          <xdr:nvSpPr>
            <xdr:cNvPr id="14352" name="List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0</xdr:rowOff>
        </xdr:to>
        <xdr:sp macro="" textlink="">
          <xdr:nvSpPr>
            <xdr:cNvPr id="14353" name="List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7</xdr:col>
          <xdr:colOff>9525</xdr:colOff>
          <xdr:row>11</xdr:row>
          <xdr:rowOff>9525</xdr:rowOff>
        </xdr:to>
        <xdr:sp macro="" textlink="">
          <xdr:nvSpPr>
            <xdr:cNvPr id="14356" name="List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9525</xdr:rowOff>
        </xdr:from>
        <xdr:to>
          <xdr:col>7</xdr:col>
          <xdr:colOff>9525</xdr:colOff>
          <xdr:row>13</xdr:row>
          <xdr:rowOff>9525</xdr:rowOff>
        </xdr:to>
        <xdr:sp macro="" textlink="">
          <xdr:nvSpPr>
            <xdr:cNvPr id="14357" name="List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9525</xdr:colOff>
          <xdr:row>15</xdr:row>
          <xdr:rowOff>9525</xdr:rowOff>
        </xdr:to>
        <xdr:sp macro="" textlink="">
          <xdr:nvSpPr>
            <xdr:cNvPr id="14358" name="List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9525</xdr:rowOff>
        </xdr:from>
        <xdr:to>
          <xdr:col>7</xdr:col>
          <xdr:colOff>9525</xdr:colOff>
          <xdr:row>17</xdr:row>
          <xdr:rowOff>9525</xdr:rowOff>
        </xdr:to>
        <xdr:sp macro="" textlink="">
          <xdr:nvSpPr>
            <xdr:cNvPr id="14359" name="List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7</xdr:col>
          <xdr:colOff>9525</xdr:colOff>
          <xdr:row>19</xdr:row>
          <xdr:rowOff>9525</xdr:rowOff>
        </xdr:to>
        <xdr:sp macro="" textlink="">
          <xdr:nvSpPr>
            <xdr:cNvPr id="14360" name="List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7</xdr:col>
          <xdr:colOff>9525</xdr:colOff>
          <xdr:row>21</xdr:row>
          <xdr:rowOff>9525</xdr:rowOff>
        </xdr:to>
        <xdr:sp macro="" textlink="">
          <xdr:nvSpPr>
            <xdr:cNvPr id="14361" name="List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7</xdr:col>
          <xdr:colOff>9525</xdr:colOff>
          <xdr:row>23</xdr:row>
          <xdr:rowOff>9525</xdr:rowOff>
        </xdr:to>
        <xdr:sp macro="" textlink="">
          <xdr:nvSpPr>
            <xdr:cNvPr id="14362" name="List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7</xdr:col>
          <xdr:colOff>9525</xdr:colOff>
          <xdr:row>25</xdr:row>
          <xdr:rowOff>9525</xdr:rowOff>
        </xdr:to>
        <xdr:sp macro="" textlink="">
          <xdr:nvSpPr>
            <xdr:cNvPr id="14363" name="List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7</xdr:col>
          <xdr:colOff>9525</xdr:colOff>
          <xdr:row>27</xdr:row>
          <xdr:rowOff>9525</xdr:rowOff>
        </xdr:to>
        <xdr:sp macro="" textlink="">
          <xdr:nvSpPr>
            <xdr:cNvPr id="14364" name="List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7</xdr:col>
          <xdr:colOff>9525</xdr:colOff>
          <xdr:row>29</xdr:row>
          <xdr:rowOff>9525</xdr:rowOff>
        </xdr:to>
        <xdr:sp macro="" textlink="">
          <xdr:nvSpPr>
            <xdr:cNvPr id="14365" name="List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9525</xdr:rowOff>
        </xdr:from>
        <xdr:to>
          <xdr:col>7</xdr:col>
          <xdr:colOff>9525</xdr:colOff>
          <xdr:row>31</xdr:row>
          <xdr:rowOff>9525</xdr:rowOff>
        </xdr:to>
        <xdr:sp macro="" textlink="">
          <xdr:nvSpPr>
            <xdr:cNvPr id="14366" name="List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14367" name="List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0</xdr:rowOff>
        </xdr:from>
        <xdr:to>
          <xdr:col>7</xdr:col>
          <xdr:colOff>9525</xdr:colOff>
          <xdr:row>13</xdr:row>
          <xdr:rowOff>0</xdr:rowOff>
        </xdr:to>
        <xdr:sp macro="" textlink="">
          <xdr:nvSpPr>
            <xdr:cNvPr id="14368" name="List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0</xdr:rowOff>
        </xdr:from>
        <xdr:to>
          <xdr:col>7</xdr:col>
          <xdr:colOff>9525</xdr:colOff>
          <xdr:row>15</xdr:row>
          <xdr:rowOff>0</xdr:rowOff>
        </xdr:to>
        <xdr:sp macro="" textlink="">
          <xdr:nvSpPr>
            <xdr:cNvPr id="14369" name="List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0</xdr:rowOff>
        </xdr:from>
        <xdr:to>
          <xdr:col>7</xdr:col>
          <xdr:colOff>9525</xdr:colOff>
          <xdr:row>17</xdr:row>
          <xdr:rowOff>0</xdr:rowOff>
        </xdr:to>
        <xdr:sp macro="" textlink="">
          <xdr:nvSpPr>
            <xdr:cNvPr id="14370" name="List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0</xdr:rowOff>
        </xdr:from>
        <xdr:to>
          <xdr:col>7</xdr:col>
          <xdr:colOff>9525</xdr:colOff>
          <xdr:row>19</xdr:row>
          <xdr:rowOff>0</xdr:rowOff>
        </xdr:to>
        <xdr:sp macro="" textlink="">
          <xdr:nvSpPr>
            <xdr:cNvPr id="14371" name="List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0</xdr:rowOff>
        </xdr:from>
        <xdr:to>
          <xdr:col>7</xdr:col>
          <xdr:colOff>9525</xdr:colOff>
          <xdr:row>21</xdr:row>
          <xdr:rowOff>0</xdr:rowOff>
        </xdr:to>
        <xdr:sp macro="" textlink="">
          <xdr:nvSpPr>
            <xdr:cNvPr id="14372" name="List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0</xdr:rowOff>
        </xdr:from>
        <xdr:to>
          <xdr:col>7</xdr:col>
          <xdr:colOff>9525</xdr:colOff>
          <xdr:row>23</xdr:row>
          <xdr:rowOff>0</xdr:rowOff>
        </xdr:to>
        <xdr:sp macro="" textlink="">
          <xdr:nvSpPr>
            <xdr:cNvPr id="14373" name="List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0</xdr:rowOff>
        </xdr:from>
        <xdr:to>
          <xdr:col>7</xdr:col>
          <xdr:colOff>9525</xdr:colOff>
          <xdr:row>25</xdr:row>
          <xdr:rowOff>0</xdr:rowOff>
        </xdr:to>
        <xdr:sp macro="" textlink="">
          <xdr:nvSpPr>
            <xdr:cNvPr id="14374" name="List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0</xdr:rowOff>
        </xdr:from>
        <xdr:to>
          <xdr:col>7</xdr:col>
          <xdr:colOff>9525</xdr:colOff>
          <xdr:row>27</xdr:row>
          <xdr:rowOff>0</xdr:rowOff>
        </xdr:to>
        <xdr:sp macro="" textlink="">
          <xdr:nvSpPr>
            <xdr:cNvPr id="14375" name="List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0</xdr:rowOff>
        </xdr:from>
        <xdr:to>
          <xdr:col>7</xdr:col>
          <xdr:colOff>9525</xdr:colOff>
          <xdr:row>29</xdr:row>
          <xdr:rowOff>0</xdr:rowOff>
        </xdr:to>
        <xdr:sp macro="" textlink="">
          <xdr:nvSpPr>
            <xdr:cNvPr id="14376" name="List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0</xdr:rowOff>
        </xdr:from>
        <xdr:to>
          <xdr:col>7</xdr:col>
          <xdr:colOff>9525</xdr:colOff>
          <xdr:row>31</xdr:row>
          <xdr:rowOff>0</xdr:rowOff>
        </xdr:to>
        <xdr:sp macro="" textlink="">
          <xdr:nvSpPr>
            <xdr:cNvPr id="14377" name="List Box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9525</xdr:colOff>
          <xdr:row>9</xdr:row>
          <xdr:rowOff>9525</xdr:rowOff>
        </xdr:to>
        <xdr:sp macro="" textlink="">
          <xdr:nvSpPr>
            <xdr:cNvPr id="14379" name="List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0</xdr:rowOff>
        </xdr:to>
        <xdr:sp macro="" textlink="">
          <xdr:nvSpPr>
            <xdr:cNvPr id="14380" name="List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9525</xdr:colOff>
          <xdr:row>9</xdr:row>
          <xdr:rowOff>9525</xdr:rowOff>
        </xdr:to>
        <xdr:sp macro="" textlink="">
          <xdr:nvSpPr>
            <xdr:cNvPr id="14381" name="List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7</xdr:col>
          <xdr:colOff>9525</xdr:colOff>
          <xdr:row>11</xdr:row>
          <xdr:rowOff>9525</xdr:rowOff>
        </xdr:to>
        <xdr:sp macro="" textlink="">
          <xdr:nvSpPr>
            <xdr:cNvPr id="14382" name="List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14383" name="List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7</xdr:col>
          <xdr:colOff>9525</xdr:colOff>
          <xdr:row>11</xdr:row>
          <xdr:rowOff>9525</xdr:rowOff>
        </xdr:to>
        <xdr:sp macro="" textlink="">
          <xdr:nvSpPr>
            <xdr:cNvPr id="14384" name="List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9525</xdr:rowOff>
        </xdr:from>
        <xdr:to>
          <xdr:col>7</xdr:col>
          <xdr:colOff>9525</xdr:colOff>
          <xdr:row>13</xdr:row>
          <xdr:rowOff>9525</xdr:rowOff>
        </xdr:to>
        <xdr:sp macro="" textlink="">
          <xdr:nvSpPr>
            <xdr:cNvPr id="14385" name="List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0</xdr:rowOff>
        </xdr:from>
        <xdr:to>
          <xdr:col>7</xdr:col>
          <xdr:colOff>9525</xdr:colOff>
          <xdr:row>13</xdr:row>
          <xdr:rowOff>0</xdr:rowOff>
        </xdr:to>
        <xdr:sp macro="" textlink="">
          <xdr:nvSpPr>
            <xdr:cNvPr id="14386" name="List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9525</xdr:rowOff>
        </xdr:from>
        <xdr:to>
          <xdr:col>7</xdr:col>
          <xdr:colOff>9525</xdr:colOff>
          <xdr:row>13</xdr:row>
          <xdr:rowOff>9525</xdr:rowOff>
        </xdr:to>
        <xdr:sp macro="" textlink="">
          <xdr:nvSpPr>
            <xdr:cNvPr id="14387" name="List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9525</xdr:colOff>
          <xdr:row>15</xdr:row>
          <xdr:rowOff>9525</xdr:rowOff>
        </xdr:to>
        <xdr:sp macro="" textlink="">
          <xdr:nvSpPr>
            <xdr:cNvPr id="14388" name="List Box 52" hidden="1">
              <a:extLst>
                <a:ext uri="{63B3BB69-23CF-44E3-9099-C40C66FF867C}">
                  <a14:compatExt spid="_x0000_s1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0</xdr:rowOff>
        </xdr:from>
        <xdr:to>
          <xdr:col>7</xdr:col>
          <xdr:colOff>9525</xdr:colOff>
          <xdr:row>15</xdr:row>
          <xdr:rowOff>0</xdr:rowOff>
        </xdr:to>
        <xdr:sp macro="" textlink="">
          <xdr:nvSpPr>
            <xdr:cNvPr id="14389" name="List Box 53" hidden="1">
              <a:extLst>
                <a:ext uri="{63B3BB69-23CF-44E3-9099-C40C66FF867C}">
                  <a14:compatExt spid="_x0000_s1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9525</xdr:colOff>
          <xdr:row>15</xdr:row>
          <xdr:rowOff>9525</xdr:rowOff>
        </xdr:to>
        <xdr:sp macro="" textlink="">
          <xdr:nvSpPr>
            <xdr:cNvPr id="14390" name="List Box 54" hidden="1">
              <a:extLst>
                <a:ext uri="{63B3BB69-23CF-44E3-9099-C40C66FF867C}">
                  <a14:compatExt spid="_x0000_s1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9525</xdr:rowOff>
        </xdr:from>
        <xdr:to>
          <xdr:col>7</xdr:col>
          <xdr:colOff>9525</xdr:colOff>
          <xdr:row>17</xdr:row>
          <xdr:rowOff>9525</xdr:rowOff>
        </xdr:to>
        <xdr:sp macro="" textlink="">
          <xdr:nvSpPr>
            <xdr:cNvPr id="14391" name="List Box 55" hidden="1">
              <a:extLst>
                <a:ext uri="{63B3BB69-23CF-44E3-9099-C40C66FF867C}">
                  <a14:compatExt spid="_x0000_s1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0</xdr:rowOff>
        </xdr:from>
        <xdr:to>
          <xdr:col>7</xdr:col>
          <xdr:colOff>9525</xdr:colOff>
          <xdr:row>17</xdr:row>
          <xdr:rowOff>0</xdr:rowOff>
        </xdr:to>
        <xdr:sp macro="" textlink="">
          <xdr:nvSpPr>
            <xdr:cNvPr id="14392" name="List Box 56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9525</xdr:rowOff>
        </xdr:from>
        <xdr:to>
          <xdr:col>7</xdr:col>
          <xdr:colOff>9525</xdr:colOff>
          <xdr:row>17</xdr:row>
          <xdr:rowOff>9525</xdr:rowOff>
        </xdr:to>
        <xdr:sp macro="" textlink="">
          <xdr:nvSpPr>
            <xdr:cNvPr id="14393" name="List Box 57" hidden="1">
              <a:extLst>
                <a:ext uri="{63B3BB69-23CF-44E3-9099-C40C66FF867C}">
                  <a14:compatExt spid="_x0000_s1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7</xdr:col>
          <xdr:colOff>9525</xdr:colOff>
          <xdr:row>19</xdr:row>
          <xdr:rowOff>9525</xdr:rowOff>
        </xdr:to>
        <xdr:sp macro="" textlink="">
          <xdr:nvSpPr>
            <xdr:cNvPr id="14394" name="List Box 58" hidden="1">
              <a:extLst>
                <a:ext uri="{63B3BB69-23CF-44E3-9099-C40C66FF867C}">
                  <a14:compatExt spid="_x0000_s1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0</xdr:rowOff>
        </xdr:from>
        <xdr:to>
          <xdr:col>7</xdr:col>
          <xdr:colOff>9525</xdr:colOff>
          <xdr:row>19</xdr:row>
          <xdr:rowOff>0</xdr:rowOff>
        </xdr:to>
        <xdr:sp macro="" textlink="">
          <xdr:nvSpPr>
            <xdr:cNvPr id="14395" name="List Box 59" hidden="1">
              <a:extLst>
                <a:ext uri="{63B3BB69-23CF-44E3-9099-C40C66FF867C}">
                  <a14:compatExt spid="_x0000_s1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7</xdr:col>
          <xdr:colOff>9525</xdr:colOff>
          <xdr:row>19</xdr:row>
          <xdr:rowOff>9525</xdr:rowOff>
        </xdr:to>
        <xdr:sp macro="" textlink="">
          <xdr:nvSpPr>
            <xdr:cNvPr id="14396" name="List Box 60" hidden="1">
              <a:extLst>
                <a:ext uri="{63B3BB69-23CF-44E3-9099-C40C66FF867C}">
                  <a14:compatExt spid="_x0000_s1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7</xdr:col>
          <xdr:colOff>9525</xdr:colOff>
          <xdr:row>21</xdr:row>
          <xdr:rowOff>9525</xdr:rowOff>
        </xdr:to>
        <xdr:sp macro="" textlink="">
          <xdr:nvSpPr>
            <xdr:cNvPr id="14397" name="List Box 61" hidden="1">
              <a:extLst>
                <a:ext uri="{63B3BB69-23CF-44E3-9099-C40C66FF867C}">
                  <a14:compatExt spid="_x0000_s14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0</xdr:rowOff>
        </xdr:from>
        <xdr:to>
          <xdr:col>7</xdr:col>
          <xdr:colOff>9525</xdr:colOff>
          <xdr:row>21</xdr:row>
          <xdr:rowOff>0</xdr:rowOff>
        </xdr:to>
        <xdr:sp macro="" textlink="">
          <xdr:nvSpPr>
            <xdr:cNvPr id="14398" name="List Box 62" hidden="1">
              <a:extLst>
                <a:ext uri="{63B3BB69-23CF-44E3-9099-C40C66FF867C}">
                  <a14:compatExt spid="_x0000_s14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7</xdr:col>
          <xdr:colOff>9525</xdr:colOff>
          <xdr:row>21</xdr:row>
          <xdr:rowOff>9525</xdr:rowOff>
        </xdr:to>
        <xdr:sp macro="" textlink="">
          <xdr:nvSpPr>
            <xdr:cNvPr id="14399" name="List Box 63" hidden="1">
              <a:extLst>
                <a:ext uri="{63B3BB69-23CF-44E3-9099-C40C66FF867C}">
                  <a14:compatExt spid="_x0000_s14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7</xdr:col>
          <xdr:colOff>9525</xdr:colOff>
          <xdr:row>23</xdr:row>
          <xdr:rowOff>9525</xdr:rowOff>
        </xdr:to>
        <xdr:sp macro="" textlink="">
          <xdr:nvSpPr>
            <xdr:cNvPr id="14400" name="List Box 64" hidden="1">
              <a:extLst>
                <a:ext uri="{63B3BB69-23CF-44E3-9099-C40C66FF867C}">
                  <a14:compatExt spid="_x0000_s14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0</xdr:rowOff>
        </xdr:from>
        <xdr:to>
          <xdr:col>7</xdr:col>
          <xdr:colOff>9525</xdr:colOff>
          <xdr:row>23</xdr:row>
          <xdr:rowOff>0</xdr:rowOff>
        </xdr:to>
        <xdr:sp macro="" textlink="">
          <xdr:nvSpPr>
            <xdr:cNvPr id="14401" name="List Box 65" hidden="1">
              <a:extLst>
                <a:ext uri="{63B3BB69-23CF-44E3-9099-C40C66FF867C}">
                  <a14:compatExt spid="_x0000_s14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7</xdr:col>
          <xdr:colOff>9525</xdr:colOff>
          <xdr:row>23</xdr:row>
          <xdr:rowOff>9525</xdr:rowOff>
        </xdr:to>
        <xdr:sp macro="" textlink="">
          <xdr:nvSpPr>
            <xdr:cNvPr id="14402" name="List Box 66" hidden="1">
              <a:extLst>
                <a:ext uri="{63B3BB69-23CF-44E3-9099-C40C66FF867C}">
                  <a14:compatExt spid="_x0000_s14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7</xdr:col>
          <xdr:colOff>9525</xdr:colOff>
          <xdr:row>25</xdr:row>
          <xdr:rowOff>9525</xdr:rowOff>
        </xdr:to>
        <xdr:sp macro="" textlink="">
          <xdr:nvSpPr>
            <xdr:cNvPr id="14403" name="List Box 67" hidden="1">
              <a:extLst>
                <a:ext uri="{63B3BB69-23CF-44E3-9099-C40C66FF867C}">
                  <a14:compatExt spid="_x0000_s14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0</xdr:rowOff>
        </xdr:from>
        <xdr:to>
          <xdr:col>7</xdr:col>
          <xdr:colOff>9525</xdr:colOff>
          <xdr:row>25</xdr:row>
          <xdr:rowOff>0</xdr:rowOff>
        </xdr:to>
        <xdr:sp macro="" textlink="">
          <xdr:nvSpPr>
            <xdr:cNvPr id="14404" name="List Box 68" hidden="1">
              <a:extLst>
                <a:ext uri="{63B3BB69-23CF-44E3-9099-C40C66FF867C}">
                  <a14:compatExt spid="_x0000_s14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7</xdr:col>
          <xdr:colOff>9525</xdr:colOff>
          <xdr:row>25</xdr:row>
          <xdr:rowOff>9525</xdr:rowOff>
        </xdr:to>
        <xdr:sp macro="" textlink="">
          <xdr:nvSpPr>
            <xdr:cNvPr id="14405" name="List Box 69" hidden="1">
              <a:extLst>
                <a:ext uri="{63B3BB69-23CF-44E3-9099-C40C66FF867C}">
                  <a14:compatExt spid="_x0000_s14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7</xdr:col>
          <xdr:colOff>9525</xdr:colOff>
          <xdr:row>27</xdr:row>
          <xdr:rowOff>9525</xdr:rowOff>
        </xdr:to>
        <xdr:sp macro="" textlink="">
          <xdr:nvSpPr>
            <xdr:cNvPr id="14406" name="List Box 70" hidden="1">
              <a:extLst>
                <a:ext uri="{63B3BB69-23CF-44E3-9099-C40C66FF867C}">
                  <a14:compatExt spid="_x0000_s14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0</xdr:rowOff>
        </xdr:from>
        <xdr:to>
          <xdr:col>7</xdr:col>
          <xdr:colOff>9525</xdr:colOff>
          <xdr:row>27</xdr:row>
          <xdr:rowOff>0</xdr:rowOff>
        </xdr:to>
        <xdr:sp macro="" textlink="">
          <xdr:nvSpPr>
            <xdr:cNvPr id="14407" name="List Box 71" hidden="1">
              <a:extLst>
                <a:ext uri="{63B3BB69-23CF-44E3-9099-C40C66FF867C}">
                  <a14:compatExt spid="_x0000_s14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19050</xdr:rowOff>
        </xdr:from>
        <xdr:to>
          <xdr:col>7</xdr:col>
          <xdr:colOff>9525</xdr:colOff>
          <xdr:row>27</xdr:row>
          <xdr:rowOff>19050</xdr:rowOff>
        </xdr:to>
        <xdr:sp macro="" textlink="">
          <xdr:nvSpPr>
            <xdr:cNvPr id="14408" name="List Box 72" hidden="1">
              <a:extLst>
                <a:ext uri="{63B3BB69-23CF-44E3-9099-C40C66FF867C}">
                  <a14:compatExt spid="_x0000_s14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7</xdr:col>
          <xdr:colOff>9525</xdr:colOff>
          <xdr:row>29</xdr:row>
          <xdr:rowOff>9525</xdr:rowOff>
        </xdr:to>
        <xdr:sp macro="" textlink="">
          <xdr:nvSpPr>
            <xdr:cNvPr id="14409" name="List Box 73" hidden="1">
              <a:extLst>
                <a:ext uri="{63B3BB69-23CF-44E3-9099-C40C66FF867C}">
                  <a14:compatExt spid="_x0000_s14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0</xdr:rowOff>
        </xdr:from>
        <xdr:to>
          <xdr:col>7</xdr:col>
          <xdr:colOff>9525</xdr:colOff>
          <xdr:row>29</xdr:row>
          <xdr:rowOff>0</xdr:rowOff>
        </xdr:to>
        <xdr:sp macro="" textlink="">
          <xdr:nvSpPr>
            <xdr:cNvPr id="14410" name="List Box 74" hidden="1">
              <a:extLst>
                <a:ext uri="{63B3BB69-23CF-44E3-9099-C40C66FF867C}">
                  <a14:compatExt spid="_x0000_s14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7</xdr:col>
          <xdr:colOff>9525</xdr:colOff>
          <xdr:row>11</xdr:row>
          <xdr:rowOff>9525</xdr:rowOff>
        </xdr:to>
        <xdr:sp macro="" textlink="">
          <xdr:nvSpPr>
            <xdr:cNvPr id="14411" name="List Box 75" hidden="1">
              <a:extLst>
                <a:ext uri="{63B3BB69-23CF-44E3-9099-C40C66FF867C}">
                  <a14:compatExt spid="_x0000_s14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14412" name="List Box 76" hidden="1">
              <a:extLst>
                <a:ext uri="{63B3BB69-23CF-44E3-9099-C40C66FF867C}">
                  <a14:compatExt spid="_x0000_s14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7</xdr:col>
          <xdr:colOff>9525</xdr:colOff>
          <xdr:row>11</xdr:row>
          <xdr:rowOff>9525</xdr:rowOff>
        </xdr:to>
        <xdr:sp macro="" textlink="">
          <xdr:nvSpPr>
            <xdr:cNvPr id="14413" name="List Box 77" hidden="1">
              <a:extLst>
                <a:ext uri="{63B3BB69-23CF-44E3-9099-C40C66FF867C}">
                  <a14:compatExt spid="_x0000_s14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14414" name="List Box 78" hidden="1">
              <a:extLst>
                <a:ext uri="{63B3BB69-23CF-44E3-9099-C40C66FF867C}">
                  <a14:compatExt spid="_x0000_s14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7</xdr:col>
          <xdr:colOff>9525</xdr:colOff>
          <xdr:row>11</xdr:row>
          <xdr:rowOff>9525</xdr:rowOff>
        </xdr:to>
        <xdr:sp macro="" textlink="">
          <xdr:nvSpPr>
            <xdr:cNvPr id="14415" name="List Box 79" hidden="1">
              <a:extLst>
                <a:ext uri="{63B3BB69-23CF-44E3-9099-C40C66FF867C}">
                  <a14:compatExt spid="_x0000_s14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2</xdr:row>
          <xdr:rowOff>28575</xdr:rowOff>
        </xdr:from>
        <xdr:to>
          <xdr:col>6</xdr:col>
          <xdr:colOff>257175</xdr:colOff>
          <xdr:row>4</xdr:row>
          <xdr:rowOff>123825</xdr:rowOff>
        </xdr:to>
        <xdr:sp macro="" textlink="">
          <xdr:nvSpPr>
            <xdr:cNvPr id="14416" name="Button 80" hidden="1">
              <a:extLst>
                <a:ext uri="{63B3BB69-23CF-44E3-9099-C40C66FF867C}">
                  <a14:compatExt spid="_x0000_s14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1</xdr:row>
          <xdr:rowOff>171450</xdr:rowOff>
        </xdr:from>
        <xdr:to>
          <xdr:col>5</xdr:col>
          <xdr:colOff>228600</xdr:colOff>
          <xdr:row>4</xdr:row>
          <xdr:rowOff>95250</xdr:rowOff>
        </xdr:to>
        <xdr:sp macro="" textlink="">
          <xdr:nvSpPr>
            <xdr:cNvPr id="34818" name="Button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</xdr:row>
          <xdr:rowOff>123825</xdr:rowOff>
        </xdr:from>
        <xdr:to>
          <xdr:col>6</xdr:col>
          <xdr:colOff>381000</xdr:colOff>
          <xdr:row>4</xdr:row>
          <xdr:rowOff>28575</xdr:rowOff>
        </xdr:to>
        <xdr:sp macro="" textlink="">
          <xdr:nvSpPr>
            <xdr:cNvPr id="35841" name="Button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</xdr:row>
          <xdr:rowOff>57150</xdr:rowOff>
        </xdr:from>
        <xdr:to>
          <xdr:col>6</xdr:col>
          <xdr:colOff>419100</xdr:colOff>
          <xdr:row>3</xdr:row>
          <xdr:rowOff>171450</xdr:rowOff>
        </xdr:to>
        <xdr:sp macro="" textlink="">
          <xdr:nvSpPr>
            <xdr:cNvPr id="36865" name="Button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2</xdr:row>
          <xdr:rowOff>9525</xdr:rowOff>
        </xdr:from>
        <xdr:to>
          <xdr:col>6</xdr:col>
          <xdr:colOff>466725</xdr:colOff>
          <xdr:row>4</xdr:row>
          <xdr:rowOff>123825</xdr:rowOff>
        </xdr:to>
        <xdr:sp macro="" textlink="">
          <xdr:nvSpPr>
            <xdr:cNvPr id="37889" name="Button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2</xdr:row>
          <xdr:rowOff>38100</xdr:rowOff>
        </xdr:from>
        <xdr:to>
          <xdr:col>4</xdr:col>
          <xdr:colOff>304800</xdr:colOff>
          <xdr:row>4</xdr:row>
          <xdr:rowOff>161925</xdr:rowOff>
        </xdr:to>
        <xdr:sp macro="" textlink="">
          <xdr:nvSpPr>
            <xdr:cNvPr id="38914" name="Button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8080"/>
                  </a:solidFill>
                  <a:latin typeface="Calibri"/>
                  <a:cs typeface="Calibri"/>
                </a:rPr>
                <a:t>Return to Project Information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5399/Evisions%20Training/A%20Budget%20Template%20for%20Developm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F&amp;A Rates"/>
      <sheetName val="Fringe Rates"/>
      <sheetName val="Salaries &amp; Wages Year 1"/>
      <sheetName val="Salaries &amp; Wages Year 2"/>
      <sheetName val="Salaries &amp; Wages Year 3"/>
      <sheetName val="Salaries &amp; Wages Year 4"/>
      <sheetName val="Salaries &amp; Wages Year 5"/>
      <sheetName val="Tuition Remission"/>
      <sheetName val="Supplies"/>
      <sheetName val="Equipment &amp; Other Capital"/>
      <sheetName val="Travel"/>
      <sheetName val="Participant Support Costs"/>
      <sheetName val="Other Direct Charges"/>
      <sheetName val="Sub-Agreements"/>
      <sheetName val="MTDC"/>
      <sheetName val="Total"/>
      <sheetName val="A Budget Template for Developme"/>
    </sheetNames>
    <sheetDataSet>
      <sheetData sheetId="0"/>
      <sheetData sheetId="1"/>
      <sheetData sheetId="2">
        <row r="4">
          <cell r="A4" t="str">
            <v>Academic Staff</v>
          </cell>
          <cell r="B4">
            <v>0.39700000000000002</v>
          </cell>
        </row>
        <row r="5">
          <cell r="A5" t="str">
            <v>Ad Hoc Program Specialists</v>
          </cell>
          <cell r="B5">
            <v>0.01</v>
          </cell>
        </row>
        <row r="6">
          <cell r="A6" t="str">
            <v>Grad Interns</v>
          </cell>
          <cell r="B6">
            <v>0.247</v>
          </cell>
        </row>
        <row r="7">
          <cell r="A7" t="str">
            <v>Limited Term Employees</v>
          </cell>
          <cell r="B7">
            <v>9.8000000000000004E-2</v>
          </cell>
        </row>
        <row r="8">
          <cell r="A8" t="str">
            <v>Post-Doc Fellows and/or Trainees</v>
          </cell>
          <cell r="B8">
            <v>0.17399999999999999</v>
          </cell>
        </row>
        <row r="9">
          <cell r="A9" t="str">
            <v>Pre-Doc Fellows and/or Trainees</v>
          </cell>
          <cell r="B9">
            <v>0.23499999999999999</v>
          </cell>
        </row>
        <row r="10">
          <cell r="A10" t="str">
            <v>Program Assistants</v>
          </cell>
          <cell r="B10">
            <v>0.23499999999999999</v>
          </cell>
        </row>
        <row r="11">
          <cell r="A11" t="str">
            <v>Project Assistants</v>
          </cell>
          <cell r="B11">
            <v>0.23499999999999999</v>
          </cell>
        </row>
        <row r="12">
          <cell r="A12" t="str">
            <v>Regular Classified</v>
          </cell>
          <cell r="B12">
            <v>0.51600000000000001</v>
          </cell>
        </row>
        <row r="13">
          <cell r="A13" t="str">
            <v>Regular Faculty</v>
          </cell>
          <cell r="B13">
            <v>0.39700000000000002</v>
          </cell>
        </row>
        <row r="14">
          <cell r="A14" t="str">
            <v>Research Assistants</v>
          </cell>
          <cell r="B14">
            <v>0.23499999999999999</v>
          </cell>
        </row>
        <row r="15">
          <cell r="A15" t="str">
            <v>Research Associates</v>
          </cell>
          <cell r="B15">
            <v>0.247</v>
          </cell>
        </row>
        <row r="16">
          <cell r="A16" t="str">
            <v>Student Hourly Employes</v>
          </cell>
          <cell r="B16">
            <v>3.3000000000000002E-2</v>
          </cell>
        </row>
        <row r="17">
          <cell r="A17" t="str">
            <v>Teaching Assistants</v>
          </cell>
          <cell r="B17">
            <v>0.23499999999999999</v>
          </cell>
        </row>
        <row r="18">
          <cell r="A18" t="str">
            <v>Undergraduate Assistants</v>
          </cell>
          <cell r="B18">
            <v>0.01</v>
          </cell>
        </row>
        <row r="19">
          <cell r="A19" t="str">
            <v>Undergraduate Interns</v>
          </cell>
          <cell r="B19">
            <v>0.01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82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9.xml"/><Relationship Id="rId117" Type="http://schemas.openxmlformats.org/officeDocument/2006/relationships/ctrlProp" Target="../ctrlProps/ctrlProp140.xml"/><Relationship Id="rId21" Type="http://schemas.openxmlformats.org/officeDocument/2006/relationships/ctrlProp" Target="../ctrlProps/ctrlProp44.xml"/><Relationship Id="rId42" Type="http://schemas.openxmlformats.org/officeDocument/2006/relationships/ctrlProp" Target="../ctrlProps/ctrlProp65.xml"/><Relationship Id="rId47" Type="http://schemas.openxmlformats.org/officeDocument/2006/relationships/ctrlProp" Target="../ctrlProps/ctrlProp70.xml"/><Relationship Id="rId63" Type="http://schemas.openxmlformats.org/officeDocument/2006/relationships/ctrlProp" Target="../ctrlProps/ctrlProp86.xml"/><Relationship Id="rId68" Type="http://schemas.openxmlformats.org/officeDocument/2006/relationships/ctrlProp" Target="../ctrlProps/ctrlProp91.xml"/><Relationship Id="rId84" Type="http://schemas.openxmlformats.org/officeDocument/2006/relationships/ctrlProp" Target="../ctrlProps/ctrlProp107.xml"/><Relationship Id="rId89" Type="http://schemas.openxmlformats.org/officeDocument/2006/relationships/ctrlProp" Target="../ctrlProps/ctrlProp112.xml"/><Relationship Id="rId112" Type="http://schemas.openxmlformats.org/officeDocument/2006/relationships/ctrlProp" Target="../ctrlProps/ctrlProp135.xml"/><Relationship Id="rId133" Type="http://schemas.openxmlformats.org/officeDocument/2006/relationships/ctrlProp" Target="../ctrlProps/ctrlProp156.xml"/><Relationship Id="rId138" Type="http://schemas.openxmlformats.org/officeDocument/2006/relationships/ctrlProp" Target="../ctrlProps/ctrlProp161.xml"/><Relationship Id="rId154" Type="http://schemas.openxmlformats.org/officeDocument/2006/relationships/ctrlProp" Target="../ctrlProps/ctrlProp177.xml"/><Relationship Id="rId159" Type="http://schemas.openxmlformats.org/officeDocument/2006/relationships/ctrlProp" Target="../ctrlProps/ctrlProp182.xml"/><Relationship Id="rId175" Type="http://schemas.openxmlformats.org/officeDocument/2006/relationships/ctrlProp" Target="../ctrlProps/ctrlProp198.xml"/><Relationship Id="rId170" Type="http://schemas.openxmlformats.org/officeDocument/2006/relationships/ctrlProp" Target="../ctrlProps/ctrlProp193.xml"/><Relationship Id="rId16" Type="http://schemas.openxmlformats.org/officeDocument/2006/relationships/ctrlProp" Target="../ctrlProps/ctrlProp39.xml"/><Relationship Id="rId107" Type="http://schemas.openxmlformats.org/officeDocument/2006/relationships/ctrlProp" Target="../ctrlProps/ctrlProp130.xml"/><Relationship Id="rId11" Type="http://schemas.openxmlformats.org/officeDocument/2006/relationships/ctrlProp" Target="../ctrlProps/ctrlProp34.xml"/><Relationship Id="rId32" Type="http://schemas.openxmlformats.org/officeDocument/2006/relationships/ctrlProp" Target="../ctrlProps/ctrlProp55.xml"/><Relationship Id="rId37" Type="http://schemas.openxmlformats.org/officeDocument/2006/relationships/ctrlProp" Target="../ctrlProps/ctrlProp60.xml"/><Relationship Id="rId53" Type="http://schemas.openxmlformats.org/officeDocument/2006/relationships/ctrlProp" Target="../ctrlProps/ctrlProp76.xml"/><Relationship Id="rId58" Type="http://schemas.openxmlformats.org/officeDocument/2006/relationships/ctrlProp" Target="../ctrlProps/ctrlProp81.xml"/><Relationship Id="rId74" Type="http://schemas.openxmlformats.org/officeDocument/2006/relationships/ctrlProp" Target="../ctrlProps/ctrlProp97.xml"/><Relationship Id="rId79" Type="http://schemas.openxmlformats.org/officeDocument/2006/relationships/ctrlProp" Target="../ctrlProps/ctrlProp102.xml"/><Relationship Id="rId102" Type="http://schemas.openxmlformats.org/officeDocument/2006/relationships/ctrlProp" Target="../ctrlProps/ctrlProp125.xml"/><Relationship Id="rId123" Type="http://schemas.openxmlformats.org/officeDocument/2006/relationships/ctrlProp" Target="../ctrlProps/ctrlProp146.xml"/><Relationship Id="rId128" Type="http://schemas.openxmlformats.org/officeDocument/2006/relationships/ctrlProp" Target="../ctrlProps/ctrlProp151.xml"/><Relationship Id="rId144" Type="http://schemas.openxmlformats.org/officeDocument/2006/relationships/ctrlProp" Target="../ctrlProps/ctrlProp167.xml"/><Relationship Id="rId149" Type="http://schemas.openxmlformats.org/officeDocument/2006/relationships/ctrlProp" Target="../ctrlProps/ctrlProp172.xml"/><Relationship Id="rId5" Type="http://schemas.openxmlformats.org/officeDocument/2006/relationships/ctrlProp" Target="../ctrlProps/ctrlProp28.xml"/><Relationship Id="rId90" Type="http://schemas.openxmlformats.org/officeDocument/2006/relationships/ctrlProp" Target="../ctrlProps/ctrlProp113.xml"/><Relationship Id="rId95" Type="http://schemas.openxmlformats.org/officeDocument/2006/relationships/ctrlProp" Target="../ctrlProps/ctrlProp118.xml"/><Relationship Id="rId160" Type="http://schemas.openxmlformats.org/officeDocument/2006/relationships/ctrlProp" Target="../ctrlProps/ctrlProp183.xml"/><Relationship Id="rId165" Type="http://schemas.openxmlformats.org/officeDocument/2006/relationships/ctrlProp" Target="../ctrlProps/ctrlProp188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43" Type="http://schemas.openxmlformats.org/officeDocument/2006/relationships/ctrlProp" Target="../ctrlProps/ctrlProp66.xml"/><Relationship Id="rId48" Type="http://schemas.openxmlformats.org/officeDocument/2006/relationships/ctrlProp" Target="../ctrlProps/ctrlProp71.xml"/><Relationship Id="rId64" Type="http://schemas.openxmlformats.org/officeDocument/2006/relationships/ctrlProp" Target="../ctrlProps/ctrlProp87.xml"/><Relationship Id="rId69" Type="http://schemas.openxmlformats.org/officeDocument/2006/relationships/ctrlProp" Target="../ctrlProps/ctrlProp92.xml"/><Relationship Id="rId113" Type="http://schemas.openxmlformats.org/officeDocument/2006/relationships/ctrlProp" Target="../ctrlProps/ctrlProp136.xml"/><Relationship Id="rId118" Type="http://schemas.openxmlformats.org/officeDocument/2006/relationships/ctrlProp" Target="../ctrlProps/ctrlProp141.xml"/><Relationship Id="rId134" Type="http://schemas.openxmlformats.org/officeDocument/2006/relationships/ctrlProp" Target="../ctrlProps/ctrlProp157.xml"/><Relationship Id="rId139" Type="http://schemas.openxmlformats.org/officeDocument/2006/relationships/ctrlProp" Target="../ctrlProps/ctrlProp162.xml"/><Relationship Id="rId80" Type="http://schemas.openxmlformats.org/officeDocument/2006/relationships/ctrlProp" Target="../ctrlProps/ctrlProp103.xml"/><Relationship Id="rId85" Type="http://schemas.openxmlformats.org/officeDocument/2006/relationships/ctrlProp" Target="../ctrlProps/ctrlProp108.xml"/><Relationship Id="rId150" Type="http://schemas.openxmlformats.org/officeDocument/2006/relationships/ctrlProp" Target="../ctrlProps/ctrlProp173.xml"/><Relationship Id="rId155" Type="http://schemas.openxmlformats.org/officeDocument/2006/relationships/ctrlProp" Target="../ctrlProps/ctrlProp178.xml"/><Relationship Id="rId171" Type="http://schemas.openxmlformats.org/officeDocument/2006/relationships/ctrlProp" Target="../ctrlProps/ctrlProp194.xml"/><Relationship Id="rId176" Type="http://schemas.openxmlformats.org/officeDocument/2006/relationships/ctrlProp" Target="../ctrlProps/ctrlProp199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33" Type="http://schemas.openxmlformats.org/officeDocument/2006/relationships/ctrlProp" Target="../ctrlProps/ctrlProp56.xml"/><Relationship Id="rId38" Type="http://schemas.openxmlformats.org/officeDocument/2006/relationships/ctrlProp" Target="../ctrlProps/ctrlProp61.xml"/><Relationship Id="rId59" Type="http://schemas.openxmlformats.org/officeDocument/2006/relationships/ctrlProp" Target="../ctrlProps/ctrlProp82.xml"/><Relationship Id="rId103" Type="http://schemas.openxmlformats.org/officeDocument/2006/relationships/ctrlProp" Target="../ctrlProps/ctrlProp126.xml"/><Relationship Id="rId108" Type="http://schemas.openxmlformats.org/officeDocument/2006/relationships/ctrlProp" Target="../ctrlProps/ctrlProp131.xml"/><Relationship Id="rId124" Type="http://schemas.openxmlformats.org/officeDocument/2006/relationships/ctrlProp" Target="../ctrlProps/ctrlProp147.xml"/><Relationship Id="rId129" Type="http://schemas.openxmlformats.org/officeDocument/2006/relationships/ctrlProp" Target="../ctrlProps/ctrlProp152.xml"/><Relationship Id="rId54" Type="http://schemas.openxmlformats.org/officeDocument/2006/relationships/ctrlProp" Target="../ctrlProps/ctrlProp77.xml"/><Relationship Id="rId70" Type="http://schemas.openxmlformats.org/officeDocument/2006/relationships/ctrlProp" Target="../ctrlProps/ctrlProp93.xml"/><Relationship Id="rId75" Type="http://schemas.openxmlformats.org/officeDocument/2006/relationships/ctrlProp" Target="../ctrlProps/ctrlProp98.xml"/><Relationship Id="rId91" Type="http://schemas.openxmlformats.org/officeDocument/2006/relationships/ctrlProp" Target="../ctrlProps/ctrlProp114.xml"/><Relationship Id="rId96" Type="http://schemas.openxmlformats.org/officeDocument/2006/relationships/ctrlProp" Target="../ctrlProps/ctrlProp119.xml"/><Relationship Id="rId140" Type="http://schemas.openxmlformats.org/officeDocument/2006/relationships/ctrlProp" Target="../ctrlProps/ctrlProp163.xml"/><Relationship Id="rId145" Type="http://schemas.openxmlformats.org/officeDocument/2006/relationships/ctrlProp" Target="../ctrlProps/ctrlProp168.xml"/><Relationship Id="rId161" Type="http://schemas.openxmlformats.org/officeDocument/2006/relationships/ctrlProp" Target="../ctrlProps/ctrlProp184.xml"/><Relationship Id="rId166" Type="http://schemas.openxmlformats.org/officeDocument/2006/relationships/ctrlProp" Target="../ctrlProps/ctrlProp18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49" Type="http://schemas.openxmlformats.org/officeDocument/2006/relationships/ctrlProp" Target="../ctrlProps/ctrlProp72.xml"/><Relationship Id="rId114" Type="http://schemas.openxmlformats.org/officeDocument/2006/relationships/ctrlProp" Target="../ctrlProps/ctrlProp137.xml"/><Relationship Id="rId119" Type="http://schemas.openxmlformats.org/officeDocument/2006/relationships/ctrlProp" Target="../ctrlProps/ctrlProp142.xml"/><Relationship Id="rId10" Type="http://schemas.openxmlformats.org/officeDocument/2006/relationships/ctrlProp" Target="../ctrlProps/ctrlProp33.xml"/><Relationship Id="rId31" Type="http://schemas.openxmlformats.org/officeDocument/2006/relationships/ctrlProp" Target="../ctrlProps/ctrlProp54.xml"/><Relationship Id="rId44" Type="http://schemas.openxmlformats.org/officeDocument/2006/relationships/ctrlProp" Target="../ctrlProps/ctrlProp67.xml"/><Relationship Id="rId52" Type="http://schemas.openxmlformats.org/officeDocument/2006/relationships/ctrlProp" Target="../ctrlProps/ctrlProp75.xml"/><Relationship Id="rId60" Type="http://schemas.openxmlformats.org/officeDocument/2006/relationships/ctrlProp" Target="../ctrlProps/ctrlProp83.xml"/><Relationship Id="rId65" Type="http://schemas.openxmlformats.org/officeDocument/2006/relationships/ctrlProp" Target="../ctrlProps/ctrlProp88.xml"/><Relationship Id="rId73" Type="http://schemas.openxmlformats.org/officeDocument/2006/relationships/ctrlProp" Target="../ctrlProps/ctrlProp96.xml"/><Relationship Id="rId78" Type="http://schemas.openxmlformats.org/officeDocument/2006/relationships/ctrlProp" Target="../ctrlProps/ctrlProp101.xml"/><Relationship Id="rId81" Type="http://schemas.openxmlformats.org/officeDocument/2006/relationships/ctrlProp" Target="../ctrlProps/ctrlProp104.xml"/><Relationship Id="rId86" Type="http://schemas.openxmlformats.org/officeDocument/2006/relationships/ctrlProp" Target="../ctrlProps/ctrlProp109.xml"/><Relationship Id="rId94" Type="http://schemas.openxmlformats.org/officeDocument/2006/relationships/ctrlProp" Target="../ctrlProps/ctrlProp117.xml"/><Relationship Id="rId99" Type="http://schemas.openxmlformats.org/officeDocument/2006/relationships/ctrlProp" Target="../ctrlProps/ctrlProp122.xml"/><Relationship Id="rId101" Type="http://schemas.openxmlformats.org/officeDocument/2006/relationships/ctrlProp" Target="../ctrlProps/ctrlProp124.xml"/><Relationship Id="rId122" Type="http://schemas.openxmlformats.org/officeDocument/2006/relationships/ctrlProp" Target="../ctrlProps/ctrlProp145.xml"/><Relationship Id="rId130" Type="http://schemas.openxmlformats.org/officeDocument/2006/relationships/ctrlProp" Target="../ctrlProps/ctrlProp153.xml"/><Relationship Id="rId135" Type="http://schemas.openxmlformats.org/officeDocument/2006/relationships/ctrlProp" Target="../ctrlProps/ctrlProp158.xml"/><Relationship Id="rId143" Type="http://schemas.openxmlformats.org/officeDocument/2006/relationships/ctrlProp" Target="../ctrlProps/ctrlProp166.xml"/><Relationship Id="rId148" Type="http://schemas.openxmlformats.org/officeDocument/2006/relationships/ctrlProp" Target="../ctrlProps/ctrlProp171.xml"/><Relationship Id="rId151" Type="http://schemas.openxmlformats.org/officeDocument/2006/relationships/ctrlProp" Target="../ctrlProps/ctrlProp174.xml"/><Relationship Id="rId156" Type="http://schemas.openxmlformats.org/officeDocument/2006/relationships/ctrlProp" Target="../ctrlProps/ctrlProp179.xml"/><Relationship Id="rId164" Type="http://schemas.openxmlformats.org/officeDocument/2006/relationships/ctrlProp" Target="../ctrlProps/ctrlProp187.xml"/><Relationship Id="rId169" Type="http://schemas.openxmlformats.org/officeDocument/2006/relationships/ctrlProp" Target="../ctrlProps/ctrlProp192.xml"/><Relationship Id="rId177" Type="http://schemas.openxmlformats.org/officeDocument/2006/relationships/ctrlProp" Target="../ctrlProps/ctrlProp200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72" Type="http://schemas.openxmlformats.org/officeDocument/2006/relationships/ctrlProp" Target="../ctrlProps/ctrlProp195.xml"/><Relationship Id="rId180" Type="http://schemas.openxmlformats.org/officeDocument/2006/relationships/ctrlProp" Target="../ctrlProps/ctrlProp203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39" Type="http://schemas.openxmlformats.org/officeDocument/2006/relationships/ctrlProp" Target="../ctrlProps/ctrlProp62.xml"/><Relationship Id="rId109" Type="http://schemas.openxmlformats.org/officeDocument/2006/relationships/ctrlProp" Target="../ctrlProps/ctrlProp132.xml"/><Relationship Id="rId34" Type="http://schemas.openxmlformats.org/officeDocument/2006/relationships/ctrlProp" Target="../ctrlProps/ctrlProp57.xml"/><Relationship Id="rId50" Type="http://schemas.openxmlformats.org/officeDocument/2006/relationships/ctrlProp" Target="../ctrlProps/ctrlProp73.xml"/><Relationship Id="rId55" Type="http://schemas.openxmlformats.org/officeDocument/2006/relationships/ctrlProp" Target="../ctrlProps/ctrlProp78.xml"/><Relationship Id="rId76" Type="http://schemas.openxmlformats.org/officeDocument/2006/relationships/ctrlProp" Target="../ctrlProps/ctrlProp99.xml"/><Relationship Id="rId97" Type="http://schemas.openxmlformats.org/officeDocument/2006/relationships/ctrlProp" Target="../ctrlProps/ctrlProp120.xml"/><Relationship Id="rId104" Type="http://schemas.openxmlformats.org/officeDocument/2006/relationships/ctrlProp" Target="../ctrlProps/ctrlProp127.xml"/><Relationship Id="rId120" Type="http://schemas.openxmlformats.org/officeDocument/2006/relationships/ctrlProp" Target="../ctrlProps/ctrlProp143.xml"/><Relationship Id="rId125" Type="http://schemas.openxmlformats.org/officeDocument/2006/relationships/ctrlProp" Target="../ctrlProps/ctrlProp148.xml"/><Relationship Id="rId141" Type="http://schemas.openxmlformats.org/officeDocument/2006/relationships/ctrlProp" Target="../ctrlProps/ctrlProp164.xml"/><Relationship Id="rId146" Type="http://schemas.openxmlformats.org/officeDocument/2006/relationships/ctrlProp" Target="../ctrlProps/ctrlProp169.xml"/><Relationship Id="rId167" Type="http://schemas.openxmlformats.org/officeDocument/2006/relationships/ctrlProp" Target="../ctrlProps/ctrlProp190.xml"/><Relationship Id="rId7" Type="http://schemas.openxmlformats.org/officeDocument/2006/relationships/ctrlProp" Target="../ctrlProps/ctrlProp30.xml"/><Relationship Id="rId71" Type="http://schemas.openxmlformats.org/officeDocument/2006/relationships/ctrlProp" Target="../ctrlProps/ctrlProp94.xml"/><Relationship Id="rId92" Type="http://schemas.openxmlformats.org/officeDocument/2006/relationships/ctrlProp" Target="../ctrlProps/ctrlProp115.xml"/><Relationship Id="rId162" Type="http://schemas.openxmlformats.org/officeDocument/2006/relationships/ctrlProp" Target="../ctrlProps/ctrlProp185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52.xml"/><Relationship Id="rId24" Type="http://schemas.openxmlformats.org/officeDocument/2006/relationships/ctrlProp" Target="../ctrlProps/ctrlProp47.xml"/><Relationship Id="rId40" Type="http://schemas.openxmlformats.org/officeDocument/2006/relationships/ctrlProp" Target="../ctrlProps/ctrlProp63.xml"/><Relationship Id="rId45" Type="http://schemas.openxmlformats.org/officeDocument/2006/relationships/ctrlProp" Target="../ctrlProps/ctrlProp68.xml"/><Relationship Id="rId66" Type="http://schemas.openxmlformats.org/officeDocument/2006/relationships/ctrlProp" Target="../ctrlProps/ctrlProp89.xml"/><Relationship Id="rId87" Type="http://schemas.openxmlformats.org/officeDocument/2006/relationships/ctrlProp" Target="../ctrlProps/ctrlProp110.xml"/><Relationship Id="rId110" Type="http://schemas.openxmlformats.org/officeDocument/2006/relationships/ctrlProp" Target="../ctrlProps/ctrlProp133.xml"/><Relationship Id="rId115" Type="http://schemas.openxmlformats.org/officeDocument/2006/relationships/ctrlProp" Target="../ctrlProps/ctrlProp138.xml"/><Relationship Id="rId131" Type="http://schemas.openxmlformats.org/officeDocument/2006/relationships/ctrlProp" Target="../ctrlProps/ctrlProp154.xml"/><Relationship Id="rId136" Type="http://schemas.openxmlformats.org/officeDocument/2006/relationships/ctrlProp" Target="../ctrlProps/ctrlProp159.xml"/><Relationship Id="rId157" Type="http://schemas.openxmlformats.org/officeDocument/2006/relationships/ctrlProp" Target="../ctrlProps/ctrlProp180.xml"/><Relationship Id="rId178" Type="http://schemas.openxmlformats.org/officeDocument/2006/relationships/ctrlProp" Target="../ctrlProps/ctrlProp201.xml"/><Relationship Id="rId61" Type="http://schemas.openxmlformats.org/officeDocument/2006/relationships/ctrlProp" Target="../ctrlProps/ctrlProp84.xml"/><Relationship Id="rId82" Type="http://schemas.openxmlformats.org/officeDocument/2006/relationships/ctrlProp" Target="../ctrlProps/ctrlProp105.xml"/><Relationship Id="rId152" Type="http://schemas.openxmlformats.org/officeDocument/2006/relationships/ctrlProp" Target="../ctrlProps/ctrlProp175.xml"/><Relationship Id="rId173" Type="http://schemas.openxmlformats.org/officeDocument/2006/relationships/ctrlProp" Target="../ctrlProps/ctrlProp196.xml"/><Relationship Id="rId19" Type="http://schemas.openxmlformats.org/officeDocument/2006/relationships/ctrlProp" Target="../ctrlProps/ctrlProp42.xml"/><Relationship Id="rId14" Type="http://schemas.openxmlformats.org/officeDocument/2006/relationships/ctrlProp" Target="../ctrlProps/ctrlProp37.xml"/><Relationship Id="rId30" Type="http://schemas.openxmlformats.org/officeDocument/2006/relationships/ctrlProp" Target="../ctrlProps/ctrlProp53.xml"/><Relationship Id="rId35" Type="http://schemas.openxmlformats.org/officeDocument/2006/relationships/ctrlProp" Target="../ctrlProps/ctrlProp58.xml"/><Relationship Id="rId56" Type="http://schemas.openxmlformats.org/officeDocument/2006/relationships/ctrlProp" Target="../ctrlProps/ctrlProp79.xml"/><Relationship Id="rId77" Type="http://schemas.openxmlformats.org/officeDocument/2006/relationships/ctrlProp" Target="../ctrlProps/ctrlProp100.xml"/><Relationship Id="rId100" Type="http://schemas.openxmlformats.org/officeDocument/2006/relationships/ctrlProp" Target="../ctrlProps/ctrlProp123.xml"/><Relationship Id="rId105" Type="http://schemas.openxmlformats.org/officeDocument/2006/relationships/ctrlProp" Target="../ctrlProps/ctrlProp128.xml"/><Relationship Id="rId126" Type="http://schemas.openxmlformats.org/officeDocument/2006/relationships/ctrlProp" Target="../ctrlProps/ctrlProp149.xml"/><Relationship Id="rId147" Type="http://schemas.openxmlformats.org/officeDocument/2006/relationships/ctrlProp" Target="../ctrlProps/ctrlProp170.xml"/><Relationship Id="rId168" Type="http://schemas.openxmlformats.org/officeDocument/2006/relationships/ctrlProp" Target="../ctrlProps/ctrlProp191.xml"/><Relationship Id="rId8" Type="http://schemas.openxmlformats.org/officeDocument/2006/relationships/ctrlProp" Target="../ctrlProps/ctrlProp31.xml"/><Relationship Id="rId51" Type="http://schemas.openxmlformats.org/officeDocument/2006/relationships/ctrlProp" Target="../ctrlProps/ctrlProp74.xml"/><Relationship Id="rId72" Type="http://schemas.openxmlformats.org/officeDocument/2006/relationships/ctrlProp" Target="../ctrlProps/ctrlProp95.xml"/><Relationship Id="rId93" Type="http://schemas.openxmlformats.org/officeDocument/2006/relationships/ctrlProp" Target="../ctrlProps/ctrlProp116.xml"/><Relationship Id="rId98" Type="http://schemas.openxmlformats.org/officeDocument/2006/relationships/ctrlProp" Target="../ctrlProps/ctrlProp121.xml"/><Relationship Id="rId121" Type="http://schemas.openxmlformats.org/officeDocument/2006/relationships/ctrlProp" Target="../ctrlProps/ctrlProp144.xml"/><Relationship Id="rId142" Type="http://schemas.openxmlformats.org/officeDocument/2006/relationships/ctrlProp" Target="../ctrlProps/ctrlProp165.xml"/><Relationship Id="rId163" Type="http://schemas.openxmlformats.org/officeDocument/2006/relationships/ctrlProp" Target="../ctrlProps/ctrlProp186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48.xml"/><Relationship Id="rId46" Type="http://schemas.openxmlformats.org/officeDocument/2006/relationships/ctrlProp" Target="../ctrlProps/ctrlProp69.xml"/><Relationship Id="rId67" Type="http://schemas.openxmlformats.org/officeDocument/2006/relationships/ctrlProp" Target="../ctrlProps/ctrlProp90.xml"/><Relationship Id="rId116" Type="http://schemas.openxmlformats.org/officeDocument/2006/relationships/ctrlProp" Target="../ctrlProps/ctrlProp139.xml"/><Relationship Id="rId137" Type="http://schemas.openxmlformats.org/officeDocument/2006/relationships/ctrlProp" Target="../ctrlProps/ctrlProp160.xml"/><Relationship Id="rId158" Type="http://schemas.openxmlformats.org/officeDocument/2006/relationships/ctrlProp" Target="../ctrlProps/ctrlProp181.xml"/><Relationship Id="rId20" Type="http://schemas.openxmlformats.org/officeDocument/2006/relationships/ctrlProp" Target="../ctrlProps/ctrlProp43.xml"/><Relationship Id="rId41" Type="http://schemas.openxmlformats.org/officeDocument/2006/relationships/ctrlProp" Target="../ctrlProps/ctrlProp64.xml"/><Relationship Id="rId62" Type="http://schemas.openxmlformats.org/officeDocument/2006/relationships/ctrlProp" Target="../ctrlProps/ctrlProp85.xml"/><Relationship Id="rId83" Type="http://schemas.openxmlformats.org/officeDocument/2006/relationships/ctrlProp" Target="../ctrlProps/ctrlProp106.xml"/><Relationship Id="rId88" Type="http://schemas.openxmlformats.org/officeDocument/2006/relationships/ctrlProp" Target="../ctrlProps/ctrlProp111.xml"/><Relationship Id="rId111" Type="http://schemas.openxmlformats.org/officeDocument/2006/relationships/ctrlProp" Target="../ctrlProps/ctrlProp134.xml"/><Relationship Id="rId132" Type="http://schemas.openxmlformats.org/officeDocument/2006/relationships/ctrlProp" Target="../ctrlProps/ctrlProp155.xml"/><Relationship Id="rId153" Type="http://schemas.openxmlformats.org/officeDocument/2006/relationships/ctrlProp" Target="../ctrlProps/ctrlProp176.xml"/><Relationship Id="rId174" Type="http://schemas.openxmlformats.org/officeDocument/2006/relationships/ctrlProp" Target="../ctrlProps/ctrlProp197.xml"/><Relationship Id="rId179" Type="http://schemas.openxmlformats.org/officeDocument/2006/relationships/ctrlProp" Target="../ctrlProps/ctrlProp202.xml"/><Relationship Id="rId15" Type="http://schemas.openxmlformats.org/officeDocument/2006/relationships/ctrlProp" Target="../ctrlProps/ctrlProp38.xml"/><Relationship Id="rId36" Type="http://schemas.openxmlformats.org/officeDocument/2006/relationships/ctrlProp" Target="../ctrlProps/ctrlProp59.xml"/><Relationship Id="rId57" Type="http://schemas.openxmlformats.org/officeDocument/2006/relationships/ctrlProp" Target="../ctrlProps/ctrlProp80.xml"/><Relationship Id="rId106" Type="http://schemas.openxmlformats.org/officeDocument/2006/relationships/ctrlProp" Target="../ctrlProps/ctrlProp129.xml"/><Relationship Id="rId127" Type="http://schemas.openxmlformats.org/officeDocument/2006/relationships/ctrlProp" Target="../ctrlProps/ctrlProp150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13.xml"/><Relationship Id="rId18" Type="http://schemas.openxmlformats.org/officeDocument/2006/relationships/ctrlProp" Target="../ctrlProps/ctrlProp218.xml"/><Relationship Id="rId26" Type="http://schemas.openxmlformats.org/officeDocument/2006/relationships/ctrlProp" Target="../ctrlProps/ctrlProp226.xml"/><Relationship Id="rId39" Type="http://schemas.openxmlformats.org/officeDocument/2006/relationships/ctrlProp" Target="../ctrlProps/ctrlProp239.xml"/><Relationship Id="rId21" Type="http://schemas.openxmlformats.org/officeDocument/2006/relationships/ctrlProp" Target="../ctrlProps/ctrlProp221.xml"/><Relationship Id="rId34" Type="http://schemas.openxmlformats.org/officeDocument/2006/relationships/ctrlProp" Target="../ctrlProps/ctrlProp234.xml"/><Relationship Id="rId42" Type="http://schemas.openxmlformats.org/officeDocument/2006/relationships/ctrlProp" Target="../ctrlProps/ctrlProp242.xml"/><Relationship Id="rId47" Type="http://schemas.openxmlformats.org/officeDocument/2006/relationships/ctrlProp" Target="../ctrlProps/ctrlProp247.xml"/><Relationship Id="rId50" Type="http://schemas.openxmlformats.org/officeDocument/2006/relationships/ctrlProp" Target="../ctrlProps/ctrlProp250.xml"/><Relationship Id="rId55" Type="http://schemas.openxmlformats.org/officeDocument/2006/relationships/ctrlProp" Target="../ctrlProps/ctrlProp255.xml"/><Relationship Id="rId63" Type="http://schemas.openxmlformats.org/officeDocument/2006/relationships/ctrlProp" Target="../ctrlProps/ctrlProp263.xml"/><Relationship Id="rId68" Type="http://schemas.openxmlformats.org/officeDocument/2006/relationships/ctrlProp" Target="../ctrlProps/ctrlProp268.xml"/><Relationship Id="rId76" Type="http://schemas.openxmlformats.org/officeDocument/2006/relationships/ctrlProp" Target="../ctrlProps/ctrlProp276.xml"/><Relationship Id="rId7" Type="http://schemas.openxmlformats.org/officeDocument/2006/relationships/ctrlProp" Target="../ctrlProps/ctrlProp207.xml"/><Relationship Id="rId71" Type="http://schemas.openxmlformats.org/officeDocument/2006/relationships/ctrlProp" Target="../ctrlProps/ctrlProp27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16.xml"/><Relationship Id="rId29" Type="http://schemas.openxmlformats.org/officeDocument/2006/relationships/ctrlProp" Target="../ctrlProps/ctrlProp229.xml"/><Relationship Id="rId11" Type="http://schemas.openxmlformats.org/officeDocument/2006/relationships/ctrlProp" Target="../ctrlProps/ctrlProp211.xml"/><Relationship Id="rId24" Type="http://schemas.openxmlformats.org/officeDocument/2006/relationships/ctrlProp" Target="../ctrlProps/ctrlProp224.xml"/><Relationship Id="rId32" Type="http://schemas.openxmlformats.org/officeDocument/2006/relationships/ctrlProp" Target="../ctrlProps/ctrlProp232.xml"/><Relationship Id="rId37" Type="http://schemas.openxmlformats.org/officeDocument/2006/relationships/ctrlProp" Target="../ctrlProps/ctrlProp237.xml"/><Relationship Id="rId40" Type="http://schemas.openxmlformats.org/officeDocument/2006/relationships/ctrlProp" Target="../ctrlProps/ctrlProp240.xml"/><Relationship Id="rId45" Type="http://schemas.openxmlformats.org/officeDocument/2006/relationships/ctrlProp" Target="../ctrlProps/ctrlProp245.xml"/><Relationship Id="rId53" Type="http://schemas.openxmlformats.org/officeDocument/2006/relationships/ctrlProp" Target="../ctrlProps/ctrlProp253.xml"/><Relationship Id="rId58" Type="http://schemas.openxmlformats.org/officeDocument/2006/relationships/ctrlProp" Target="../ctrlProps/ctrlProp258.xml"/><Relationship Id="rId66" Type="http://schemas.openxmlformats.org/officeDocument/2006/relationships/ctrlProp" Target="../ctrlProps/ctrlProp266.xml"/><Relationship Id="rId74" Type="http://schemas.openxmlformats.org/officeDocument/2006/relationships/ctrlProp" Target="../ctrlProps/ctrlProp274.xml"/><Relationship Id="rId5" Type="http://schemas.openxmlformats.org/officeDocument/2006/relationships/ctrlProp" Target="../ctrlProps/ctrlProp205.xml"/><Relationship Id="rId15" Type="http://schemas.openxmlformats.org/officeDocument/2006/relationships/ctrlProp" Target="../ctrlProps/ctrlProp215.xml"/><Relationship Id="rId23" Type="http://schemas.openxmlformats.org/officeDocument/2006/relationships/ctrlProp" Target="../ctrlProps/ctrlProp223.xml"/><Relationship Id="rId28" Type="http://schemas.openxmlformats.org/officeDocument/2006/relationships/ctrlProp" Target="../ctrlProps/ctrlProp228.xml"/><Relationship Id="rId36" Type="http://schemas.openxmlformats.org/officeDocument/2006/relationships/ctrlProp" Target="../ctrlProps/ctrlProp236.xml"/><Relationship Id="rId49" Type="http://schemas.openxmlformats.org/officeDocument/2006/relationships/ctrlProp" Target="../ctrlProps/ctrlProp249.xml"/><Relationship Id="rId57" Type="http://schemas.openxmlformats.org/officeDocument/2006/relationships/ctrlProp" Target="../ctrlProps/ctrlProp257.xml"/><Relationship Id="rId61" Type="http://schemas.openxmlformats.org/officeDocument/2006/relationships/ctrlProp" Target="../ctrlProps/ctrlProp261.xml"/><Relationship Id="rId10" Type="http://schemas.openxmlformats.org/officeDocument/2006/relationships/ctrlProp" Target="../ctrlProps/ctrlProp210.xml"/><Relationship Id="rId19" Type="http://schemas.openxmlformats.org/officeDocument/2006/relationships/ctrlProp" Target="../ctrlProps/ctrlProp219.xml"/><Relationship Id="rId31" Type="http://schemas.openxmlformats.org/officeDocument/2006/relationships/ctrlProp" Target="../ctrlProps/ctrlProp231.xml"/><Relationship Id="rId44" Type="http://schemas.openxmlformats.org/officeDocument/2006/relationships/ctrlProp" Target="../ctrlProps/ctrlProp244.xml"/><Relationship Id="rId52" Type="http://schemas.openxmlformats.org/officeDocument/2006/relationships/ctrlProp" Target="../ctrlProps/ctrlProp252.xml"/><Relationship Id="rId60" Type="http://schemas.openxmlformats.org/officeDocument/2006/relationships/ctrlProp" Target="../ctrlProps/ctrlProp260.xml"/><Relationship Id="rId65" Type="http://schemas.openxmlformats.org/officeDocument/2006/relationships/ctrlProp" Target="../ctrlProps/ctrlProp265.xml"/><Relationship Id="rId73" Type="http://schemas.openxmlformats.org/officeDocument/2006/relationships/ctrlProp" Target="../ctrlProps/ctrlProp273.xml"/><Relationship Id="rId4" Type="http://schemas.openxmlformats.org/officeDocument/2006/relationships/ctrlProp" Target="../ctrlProps/ctrlProp204.xml"/><Relationship Id="rId9" Type="http://schemas.openxmlformats.org/officeDocument/2006/relationships/ctrlProp" Target="../ctrlProps/ctrlProp209.xml"/><Relationship Id="rId14" Type="http://schemas.openxmlformats.org/officeDocument/2006/relationships/ctrlProp" Target="../ctrlProps/ctrlProp214.xml"/><Relationship Id="rId22" Type="http://schemas.openxmlformats.org/officeDocument/2006/relationships/ctrlProp" Target="../ctrlProps/ctrlProp222.xml"/><Relationship Id="rId27" Type="http://schemas.openxmlformats.org/officeDocument/2006/relationships/ctrlProp" Target="../ctrlProps/ctrlProp227.xml"/><Relationship Id="rId30" Type="http://schemas.openxmlformats.org/officeDocument/2006/relationships/ctrlProp" Target="../ctrlProps/ctrlProp230.xml"/><Relationship Id="rId35" Type="http://schemas.openxmlformats.org/officeDocument/2006/relationships/ctrlProp" Target="../ctrlProps/ctrlProp235.xml"/><Relationship Id="rId43" Type="http://schemas.openxmlformats.org/officeDocument/2006/relationships/ctrlProp" Target="../ctrlProps/ctrlProp243.xml"/><Relationship Id="rId48" Type="http://schemas.openxmlformats.org/officeDocument/2006/relationships/ctrlProp" Target="../ctrlProps/ctrlProp248.xml"/><Relationship Id="rId56" Type="http://schemas.openxmlformats.org/officeDocument/2006/relationships/ctrlProp" Target="../ctrlProps/ctrlProp256.xml"/><Relationship Id="rId64" Type="http://schemas.openxmlformats.org/officeDocument/2006/relationships/ctrlProp" Target="../ctrlProps/ctrlProp264.xml"/><Relationship Id="rId69" Type="http://schemas.openxmlformats.org/officeDocument/2006/relationships/ctrlProp" Target="../ctrlProps/ctrlProp269.xml"/><Relationship Id="rId8" Type="http://schemas.openxmlformats.org/officeDocument/2006/relationships/ctrlProp" Target="../ctrlProps/ctrlProp208.xml"/><Relationship Id="rId51" Type="http://schemas.openxmlformats.org/officeDocument/2006/relationships/ctrlProp" Target="../ctrlProps/ctrlProp251.xml"/><Relationship Id="rId72" Type="http://schemas.openxmlformats.org/officeDocument/2006/relationships/ctrlProp" Target="../ctrlProps/ctrlProp27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212.xml"/><Relationship Id="rId17" Type="http://schemas.openxmlformats.org/officeDocument/2006/relationships/ctrlProp" Target="../ctrlProps/ctrlProp217.xml"/><Relationship Id="rId25" Type="http://schemas.openxmlformats.org/officeDocument/2006/relationships/ctrlProp" Target="../ctrlProps/ctrlProp225.xml"/><Relationship Id="rId33" Type="http://schemas.openxmlformats.org/officeDocument/2006/relationships/ctrlProp" Target="../ctrlProps/ctrlProp233.xml"/><Relationship Id="rId38" Type="http://schemas.openxmlformats.org/officeDocument/2006/relationships/ctrlProp" Target="../ctrlProps/ctrlProp238.xml"/><Relationship Id="rId46" Type="http://schemas.openxmlformats.org/officeDocument/2006/relationships/ctrlProp" Target="../ctrlProps/ctrlProp246.xml"/><Relationship Id="rId59" Type="http://schemas.openxmlformats.org/officeDocument/2006/relationships/ctrlProp" Target="../ctrlProps/ctrlProp259.xml"/><Relationship Id="rId67" Type="http://schemas.openxmlformats.org/officeDocument/2006/relationships/ctrlProp" Target="../ctrlProps/ctrlProp267.xml"/><Relationship Id="rId20" Type="http://schemas.openxmlformats.org/officeDocument/2006/relationships/ctrlProp" Target="../ctrlProps/ctrlProp220.xml"/><Relationship Id="rId41" Type="http://schemas.openxmlformats.org/officeDocument/2006/relationships/ctrlProp" Target="../ctrlProps/ctrlProp241.xml"/><Relationship Id="rId54" Type="http://schemas.openxmlformats.org/officeDocument/2006/relationships/ctrlProp" Target="../ctrlProps/ctrlProp254.xml"/><Relationship Id="rId62" Type="http://schemas.openxmlformats.org/officeDocument/2006/relationships/ctrlProp" Target="../ctrlProps/ctrlProp262.xml"/><Relationship Id="rId70" Type="http://schemas.openxmlformats.org/officeDocument/2006/relationships/ctrlProp" Target="../ctrlProps/ctrlProp270.xml"/><Relationship Id="rId75" Type="http://schemas.openxmlformats.org/officeDocument/2006/relationships/ctrlProp" Target="../ctrlProps/ctrlProp27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77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78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79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80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81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D2:Q36"/>
  <sheetViews>
    <sheetView showGridLines="0" tabSelected="1" workbookViewId="0">
      <selection activeCell="H14" sqref="H14"/>
    </sheetView>
  </sheetViews>
  <sheetFormatPr defaultRowHeight="15" x14ac:dyDescent="0.25"/>
  <cols>
    <col min="1" max="3" width="9.140625" style="466"/>
    <col min="4" max="4" width="9.140625" style="466" customWidth="1"/>
    <col min="5" max="6" width="9.140625" style="466"/>
    <col min="7" max="7" width="15.85546875" style="466" customWidth="1"/>
    <col min="8" max="8" width="14" style="466" customWidth="1"/>
    <col min="9" max="9" width="9.140625" style="466"/>
    <col min="10" max="10" width="13.140625" style="466" customWidth="1"/>
    <col min="11" max="16384" width="9.140625" style="466"/>
  </cols>
  <sheetData>
    <row r="2" spans="4:17" ht="15.75" thickBot="1" x14ac:dyDescent="0.3"/>
    <row r="3" spans="4:17" x14ac:dyDescent="0.25">
      <c r="D3" s="467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9"/>
    </row>
    <row r="4" spans="4:17" x14ac:dyDescent="0.25">
      <c r="D4" s="470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1"/>
    </row>
    <row r="5" spans="4:17" ht="26.25" x14ac:dyDescent="0.4">
      <c r="D5" s="470"/>
      <c r="E5" s="496" t="s">
        <v>313</v>
      </c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71"/>
    </row>
    <row r="6" spans="4:17" x14ac:dyDescent="0.25">
      <c r="D6" s="470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1"/>
    </row>
    <row r="7" spans="4:17" x14ac:dyDescent="0.25">
      <c r="D7" s="470"/>
      <c r="E7" s="472"/>
      <c r="F7" s="473" t="s">
        <v>79</v>
      </c>
      <c r="G7" s="472"/>
      <c r="H7" s="456" t="s">
        <v>224</v>
      </c>
      <c r="I7" s="457"/>
      <c r="J7" s="457"/>
      <c r="K7" s="457"/>
      <c r="L7" s="457"/>
      <c r="M7" s="457"/>
      <c r="N7" s="457"/>
      <c r="O7" s="458"/>
      <c r="P7" s="472"/>
      <c r="Q7" s="471"/>
    </row>
    <row r="8" spans="4:17" x14ac:dyDescent="0.25">
      <c r="D8" s="470"/>
      <c r="E8" s="472"/>
      <c r="F8" s="472"/>
      <c r="G8" s="472"/>
      <c r="H8" s="474"/>
      <c r="I8" s="474"/>
      <c r="J8" s="474"/>
      <c r="K8" s="474"/>
      <c r="L8" s="474"/>
      <c r="M8" s="474"/>
      <c r="N8" s="474"/>
      <c r="O8" s="474"/>
      <c r="P8" s="472"/>
      <c r="Q8" s="471"/>
    </row>
    <row r="9" spans="4:17" x14ac:dyDescent="0.25">
      <c r="D9" s="470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1"/>
    </row>
    <row r="10" spans="4:17" x14ac:dyDescent="0.25">
      <c r="D10" s="470"/>
      <c r="E10" s="472"/>
      <c r="F10" s="473" t="s">
        <v>80</v>
      </c>
      <c r="G10" s="472"/>
      <c r="H10" s="475" t="s">
        <v>83</v>
      </c>
      <c r="I10" s="473"/>
      <c r="J10" s="475" t="s">
        <v>84</v>
      </c>
      <c r="K10" s="473"/>
      <c r="L10" s="475"/>
      <c r="M10" s="472"/>
      <c r="N10" s="472"/>
      <c r="O10" s="472"/>
      <c r="P10" s="472"/>
      <c r="Q10" s="471"/>
    </row>
    <row r="11" spans="4:17" x14ac:dyDescent="0.25">
      <c r="D11" s="470"/>
      <c r="E11" s="472"/>
      <c r="F11" s="472"/>
      <c r="G11" s="472"/>
      <c r="H11" s="459">
        <v>43831</v>
      </c>
      <c r="I11" s="472"/>
      <c r="J11" s="459">
        <v>44561</v>
      </c>
      <c r="K11" s="472"/>
      <c r="L11" s="476">
        <f>(+J11-H11)/365</f>
        <v>2</v>
      </c>
      <c r="M11" s="475" t="s">
        <v>85</v>
      </c>
      <c r="N11" s="472"/>
      <c r="O11" s="472"/>
      <c r="P11" s="472"/>
      <c r="Q11" s="471"/>
    </row>
    <row r="12" spans="4:17" x14ac:dyDescent="0.25">
      <c r="D12" s="470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1"/>
    </row>
    <row r="13" spans="4:17" x14ac:dyDescent="0.25">
      <c r="D13" s="470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1"/>
    </row>
    <row r="14" spans="4:17" x14ac:dyDescent="0.25">
      <c r="D14" s="470"/>
      <c r="E14" s="472"/>
      <c r="F14" s="473" t="s">
        <v>82</v>
      </c>
      <c r="G14" s="472"/>
      <c r="H14" s="456" t="s">
        <v>224</v>
      </c>
      <c r="I14" s="460"/>
      <c r="J14" s="460"/>
      <c r="K14" s="460"/>
      <c r="L14" s="461"/>
      <c r="M14" s="472"/>
      <c r="N14" s="472"/>
      <c r="O14" s="472"/>
      <c r="P14" s="472"/>
      <c r="Q14" s="471"/>
    </row>
    <row r="15" spans="4:17" x14ac:dyDescent="0.25">
      <c r="D15" s="470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1"/>
    </row>
    <row r="16" spans="4:17" x14ac:dyDescent="0.25">
      <c r="D16" s="470"/>
      <c r="E16" s="472"/>
      <c r="F16" s="473" t="s">
        <v>81</v>
      </c>
      <c r="G16" s="472"/>
      <c r="H16" s="456" t="s">
        <v>224</v>
      </c>
      <c r="I16" s="462"/>
      <c r="J16" s="462"/>
      <c r="K16" s="462"/>
      <c r="L16" s="463"/>
      <c r="M16" s="472"/>
      <c r="N16" s="472"/>
      <c r="O16" s="472"/>
      <c r="P16" s="472"/>
      <c r="Q16" s="471"/>
    </row>
    <row r="17" spans="4:17" x14ac:dyDescent="0.25">
      <c r="D17" s="470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1"/>
    </row>
    <row r="18" spans="4:17" x14ac:dyDescent="0.25">
      <c r="D18" s="470"/>
      <c r="E18" s="472"/>
      <c r="F18" s="473" t="s">
        <v>3</v>
      </c>
      <c r="G18" s="472"/>
      <c r="H18" s="477">
        <v>1</v>
      </c>
      <c r="I18" s="472"/>
      <c r="J18" s="472"/>
      <c r="K18" s="472"/>
      <c r="L18" s="472"/>
      <c r="M18" s="472"/>
      <c r="N18" s="472"/>
      <c r="O18" s="472"/>
      <c r="P18" s="472"/>
      <c r="Q18" s="471"/>
    </row>
    <row r="19" spans="4:17" x14ac:dyDescent="0.25">
      <c r="D19" s="470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1"/>
    </row>
    <row r="20" spans="4:17" x14ac:dyDescent="0.25">
      <c r="D20" s="470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1"/>
    </row>
    <row r="21" spans="4:17" x14ac:dyDescent="0.25">
      <c r="D21" s="470"/>
      <c r="E21" s="472"/>
      <c r="F21" s="473" t="s">
        <v>88</v>
      </c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1"/>
    </row>
    <row r="22" spans="4:17" x14ac:dyDescent="0.25">
      <c r="D22" s="470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1"/>
    </row>
    <row r="23" spans="4:17" x14ac:dyDescent="0.25">
      <c r="D23" s="470"/>
      <c r="E23" s="472"/>
      <c r="F23" s="473" t="s">
        <v>86</v>
      </c>
      <c r="G23" s="472"/>
      <c r="H23" s="464">
        <v>1000000</v>
      </c>
      <c r="I23" s="472"/>
      <c r="J23" s="473" t="s">
        <v>90</v>
      </c>
      <c r="K23" s="472"/>
      <c r="L23" s="472"/>
      <c r="M23" s="465">
        <v>0.03</v>
      </c>
      <c r="N23" s="472"/>
      <c r="O23" s="472"/>
      <c r="P23" s="472"/>
      <c r="Q23" s="471"/>
    </row>
    <row r="24" spans="4:17" x14ac:dyDescent="0.25">
      <c r="D24" s="470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1"/>
    </row>
    <row r="25" spans="4:17" x14ac:dyDescent="0.25">
      <c r="D25" s="470"/>
      <c r="E25" s="472"/>
      <c r="F25" s="473" t="s">
        <v>87</v>
      </c>
      <c r="G25" s="472"/>
      <c r="H25" s="464">
        <v>200000</v>
      </c>
      <c r="I25" s="472"/>
      <c r="J25" s="473" t="s">
        <v>89</v>
      </c>
      <c r="K25" s="472"/>
      <c r="L25" s="472"/>
      <c r="M25" s="465">
        <v>0.08</v>
      </c>
      <c r="N25" s="472"/>
      <c r="O25" s="472"/>
      <c r="P25" s="472"/>
      <c r="Q25" s="471"/>
    </row>
    <row r="26" spans="4:17" x14ac:dyDescent="0.25">
      <c r="D26" s="470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71"/>
    </row>
    <row r="27" spans="4:17" x14ac:dyDescent="0.25">
      <c r="D27" s="470"/>
      <c r="E27" s="473" t="s">
        <v>314</v>
      </c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1"/>
    </row>
    <row r="28" spans="4:17" x14ac:dyDescent="0.25">
      <c r="D28" s="470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1"/>
    </row>
    <row r="29" spans="4:17" x14ac:dyDescent="0.25">
      <c r="D29" s="470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1"/>
    </row>
    <row r="30" spans="4:17" x14ac:dyDescent="0.25">
      <c r="D30" s="470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1"/>
    </row>
    <row r="31" spans="4:17" x14ac:dyDescent="0.25">
      <c r="D31" s="470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1"/>
    </row>
    <row r="32" spans="4:17" x14ac:dyDescent="0.25">
      <c r="D32" s="470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1"/>
    </row>
    <row r="33" spans="4:17" x14ac:dyDescent="0.25">
      <c r="D33" s="470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1"/>
    </row>
    <row r="34" spans="4:17" x14ac:dyDescent="0.25">
      <c r="D34" s="470"/>
      <c r="E34" s="472"/>
      <c r="F34" s="472"/>
      <c r="G34" s="472"/>
      <c r="H34" s="481"/>
      <c r="I34" s="472"/>
      <c r="J34" s="472"/>
      <c r="K34" s="472"/>
      <c r="L34" s="472"/>
      <c r="M34" s="472"/>
      <c r="N34" s="472"/>
      <c r="O34" s="472"/>
      <c r="P34" s="472"/>
      <c r="Q34" s="471"/>
    </row>
    <row r="35" spans="4:17" x14ac:dyDescent="0.25">
      <c r="D35" s="470"/>
      <c r="E35" s="472"/>
      <c r="F35" s="472"/>
      <c r="G35" s="472"/>
      <c r="H35" s="472"/>
      <c r="I35" s="472"/>
      <c r="J35" s="472"/>
      <c r="K35" s="481"/>
      <c r="L35" s="472"/>
      <c r="M35" s="472"/>
      <c r="N35" s="472"/>
      <c r="O35" s="472"/>
      <c r="P35" s="472"/>
      <c r="Q35" s="471"/>
    </row>
    <row r="36" spans="4:17" ht="15.75" thickBot="1" x14ac:dyDescent="0.3">
      <c r="D36" s="478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80"/>
    </row>
  </sheetData>
  <sheetProtection algorithmName="SHA-512" hashValue="ve8vGjPyYWUB06y0LOxkAh4l6l8N03muw8GFVVITsbOX+dBuSn8GsH6zIPGafVXY0EHZ6IulFZyNYSVl/7GrDw==" saltValue="gfg1EKmC09qrWP3Z7DjH3w==" spinCount="100000" sheet="1" objects="1" scenarios="1" selectLockedCells="1"/>
  <mergeCells count="1">
    <mergeCell ref="E5:P5"/>
  </mergeCells>
  <dataValidations disablePrompts="1" count="2">
    <dataValidation type="decimal" operator="greaterThan" allowBlank="1" showInputMessage="1" showErrorMessage="1" errorTitle="Decimal_Value" promptTitle="Input inflation value &gt; 0" sqref="M23">
      <formula1>0.001</formula1>
    </dataValidation>
    <dataValidation type="decimal" allowBlank="1" showInputMessage="1" showErrorMessage="1" errorTitle="Decimal_Value" error="You must use a decimal value." promptTitle="Input a decimal value" sqref="M25">
      <formula1>0.001</formula1>
      <formula2>0.1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ist Box 1">
              <controlPr locked="0" defaultSize="0" autoLine="0" autoPict="0">
                <anchor moveWithCells="1">
                  <from>
                    <xdr:col>7</xdr:col>
                    <xdr:colOff>9525</xdr:colOff>
                    <xdr:row>16</xdr:row>
                    <xdr:rowOff>171450</xdr:rowOff>
                  </from>
                  <to>
                    <xdr:col>14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Button 4">
              <controlPr locked="0" defaultSize="0" print="0" autoFill="0" autoPict="0" macro="[0]!Return_to_Summary">
                <anchor moveWithCells="1" sizeWithCells="1">
                  <from>
                    <xdr:col>13</xdr:col>
                    <xdr:colOff>285750</xdr:colOff>
                    <xdr:row>29</xdr:row>
                    <xdr:rowOff>123825</xdr:rowOff>
                  </from>
                  <to>
                    <xdr:col>15</xdr:col>
                    <xdr:colOff>247650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Button 5">
              <controlPr locked="0" defaultSize="0" print="0" autoFill="0" autoPict="0" macro="[0]!Input_Personnel">
                <anchor moveWithCells="1" sizeWithCells="1">
                  <from>
                    <xdr:col>4</xdr:col>
                    <xdr:colOff>0</xdr:colOff>
                    <xdr:row>28</xdr:row>
                    <xdr:rowOff>9525</xdr:rowOff>
                  </from>
                  <to>
                    <xdr:col>5</xdr:col>
                    <xdr:colOff>485775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Button 6">
              <controlPr locked="0" defaultSize="0" print="0" autoFill="0" autoPict="0" macro="[0]!Input_GRA">
                <anchor moveWithCells="1" sizeWithCells="1">
                  <from>
                    <xdr:col>3</xdr:col>
                    <xdr:colOff>600075</xdr:colOff>
                    <xdr:row>31</xdr:row>
                    <xdr:rowOff>180975</xdr:rowOff>
                  </from>
                  <to>
                    <xdr:col>5</xdr:col>
                    <xdr:colOff>476250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8" name="Button 7">
              <controlPr locked="0" defaultSize="0" print="0" autoFill="0" autoPict="0" macro="[0]!M_S_Input">
                <anchor moveWithCells="1" siz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7</xdr:col>
                    <xdr:colOff>66675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9" name="Button 8">
              <controlPr locked="0" defaultSize="0" print="0" autoFill="0" autoPict="0" macro="[0]!Equipment_Input">
                <anchor moveWithCells="1" sizeWithCells="1">
                  <from>
                    <xdr:col>7</xdr:col>
                    <xdr:colOff>238125</xdr:colOff>
                    <xdr:row>27</xdr:row>
                    <xdr:rowOff>180975</xdr:rowOff>
                  </from>
                  <to>
                    <xdr:col>8</xdr:col>
                    <xdr:colOff>400050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0" name="Button 9">
              <controlPr locked="0" defaultSize="0" print="0" autoFill="0" autoPict="0" macro="[0]!Travel_Input">
                <anchor moveWithCells="1" siz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7</xdr:col>
                    <xdr:colOff>66675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1" name="Button 10">
              <controlPr locked="0" defaultSize="0" print="0" autoFill="0" autoPict="0" macro="[0]!Subrecipient_Input">
                <anchor moveWithCells="1" sizeWithCells="1">
                  <from>
                    <xdr:col>8</xdr:col>
                    <xdr:colOff>581025</xdr:colOff>
                    <xdr:row>27</xdr:row>
                    <xdr:rowOff>171450</xdr:rowOff>
                  </from>
                  <to>
                    <xdr:col>10</xdr:col>
                    <xdr:colOff>190500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2" name="Button 12">
              <controlPr locked="0" defaultSize="0" print="0" autoFill="0" autoPict="0" macro="[0]!Other_Direct_Input">
                <anchor moveWithCells="1" sizeWithCells="1">
                  <from>
                    <xdr:col>7</xdr:col>
                    <xdr:colOff>247650</xdr:colOff>
                    <xdr:row>32</xdr:row>
                    <xdr:rowOff>9525</xdr:rowOff>
                  </from>
                  <to>
                    <xdr:col>8</xdr:col>
                    <xdr:colOff>409575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3" name="Button 13">
              <controlPr locked="0" defaultSize="0" print="0" autoFill="0" autoPict="0" macro="[0]!Participant_Support_Input">
                <anchor moveWithCells="1" sizeWithCells="1">
                  <from>
                    <xdr:col>8</xdr:col>
                    <xdr:colOff>600075</xdr:colOff>
                    <xdr:row>31</xdr:row>
                    <xdr:rowOff>171450</xdr:rowOff>
                  </from>
                  <to>
                    <xdr:col>10</xdr:col>
                    <xdr:colOff>209550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4" name="Button 14">
              <controlPr locked="0" defaultSize="0" print="0" autoFill="0" autoPict="0" macro="[0]!Indirect_Rates_Review">
                <anchor moveWithCells="1" sizeWithCells="1">
                  <from>
                    <xdr:col>10</xdr:col>
                    <xdr:colOff>409575</xdr:colOff>
                    <xdr:row>27</xdr:row>
                    <xdr:rowOff>171450</xdr:rowOff>
                  </from>
                  <to>
                    <xdr:col>12</xdr:col>
                    <xdr:colOff>285750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5" name="Button 15">
              <controlPr locked="0" defaultSize="0" print="0" autoFill="0" autoPict="0" macro="[0]!Fringe_Rate_Review">
                <anchor moveWithCells="1" sizeWithCells="1">
                  <from>
                    <xdr:col>10</xdr:col>
                    <xdr:colOff>409575</xdr:colOff>
                    <xdr:row>31</xdr:row>
                    <xdr:rowOff>171450</xdr:rowOff>
                  </from>
                  <to>
                    <xdr:col>12</xdr:col>
                    <xdr:colOff>285750</xdr:colOff>
                    <xdr:row>34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V23"/>
  <sheetViews>
    <sheetView showGridLines="0" workbookViewId="0">
      <selection activeCell="N4" sqref="N4"/>
    </sheetView>
  </sheetViews>
  <sheetFormatPr defaultColWidth="8.85546875" defaultRowHeight="15" x14ac:dyDescent="0.25"/>
  <cols>
    <col min="1" max="1" width="26.85546875" style="44" customWidth="1"/>
    <col min="2" max="2" width="10.7109375" style="45" customWidth="1"/>
    <col min="3" max="3" width="10.7109375" style="44" customWidth="1"/>
    <col min="4" max="5" width="10.7109375" style="194" customWidth="1"/>
    <col min="6" max="7" width="10.7109375" style="46" customWidth="1"/>
    <col min="8" max="8" width="10.7109375" style="194" customWidth="1"/>
    <col min="9" max="11" width="10.7109375" style="45" customWidth="1"/>
    <col min="12" max="12" width="10.7109375" style="47" customWidth="1"/>
    <col min="13" max="13" width="11.5703125" style="47" customWidth="1"/>
    <col min="14" max="14" width="10.7109375" style="47" customWidth="1"/>
    <col min="15" max="17" width="10.7109375" style="44" customWidth="1"/>
    <col min="18" max="19" width="10.7109375" style="45" customWidth="1"/>
    <col min="20" max="20" width="36.7109375" style="44" customWidth="1"/>
    <col min="21" max="23" width="8.85546875" style="44"/>
    <col min="24" max="24" width="4.5703125" style="44" customWidth="1"/>
    <col min="25" max="16384" width="8.85546875" style="44"/>
  </cols>
  <sheetData>
    <row r="1" spans="1:22" ht="18.75" x14ac:dyDescent="0.3">
      <c r="A1" s="505" t="s">
        <v>180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</row>
    <row r="2" spans="1:22" ht="15.75" thickBot="1" x14ac:dyDescent="0.3"/>
    <row r="3" spans="1:22" x14ac:dyDescent="0.25">
      <c r="A3" s="489"/>
      <c r="B3" s="490"/>
      <c r="C3" s="489"/>
      <c r="D3" s="491"/>
      <c r="E3" s="491"/>
      <c r="F3" s="492"/>
      <c r="G3" s="492"/>
      <c r="H3" s="493"/>
      <c r="I3" s="195"/>
      <c r="J3" s="195"/>
      <c r="K3" s="49" t="s">
        <v>182</v>
      </c>
      <c r="L3" s="235"/>
      <c r="M3" s="224"/>
      <c r="N3" s="292" t="s">
        <v>185</v>
      </c>
      <c r="O3" s="51"/>
      <c r="P3" s="51"/>
      <c r="Q3" s="51"/>
      <c r="R3" s="50"/>
      <c r="S3" s="225"/>
      <c r="T3" s="87"/>
    </row>
    <row r="4" spans="1:22" ht="15.75" x14ac:dyDescent="0.25">
      <c r="A4" s="52"/>
      <c r="B4" s="54"/>
      <c r="C4" s="52"/>
      <c r="D4" s="198"/>
      <c r="E4" s="198"/>
      <c r="F4" s="199"/>
      <c r="G4" s="199"/>
      <c r="H4" s="200"/>
      <c r="I4" s="201"/>
      <c r="J4" s="201"/>
      <c r="K4" s="236" t="s">
        <v>175</v>
      </c>
      <c r="L4" s="199"/>
      <c r="M4" s="199"/>
      <c r="N4" s="293" t="s">
        <v>176</v>
      </c>
      <c r="O4" s="197"/>
      <c r="P4" s="197"/>
      <c r="Q4" s="202"/>
      <c r="R4" s="195"/>
      <c r="S4" s="238"/>
      <c r="T4" s="87"/>
    </row>
    <row r="5" spans="1:22" ht="16.5" thickBot="1" x14ac:dyDescent="0.3">
      <c r="A5" s="52" t="s">
        <v>0</v>
      </c>
      <c r="B5" s="59"/>
      <c r="C5" s="52"/>
      <c r="D5" s="203"/>
      <c r="E5" s="203"/>
      <c r="I5" s="59"/>
      <c r="J5" s="59"/>
      <c r="K5" s="56" t="s">
        <v>177</v>
      </c>
      <c r="L5" s="239"/>
      <c r="M5" s="240"/>
      <c r="N5" s="294" t="s">
        <v>178</v>
      </c>
      <c r="O5" s="239"/>
      <c r="P5" s="239"/>
      <c r="Q5" s="287"/>
      <c r="R5" s="239"/>
      <c r="S5" s="228"/>
      <c r="T5" s="288"/>
    </row>
    <row r="6" spans="1:22" ht="15.75" thickBot="1" x14ac:dyDescent="0.3">
      <c r="A6" s="61" t="s">
        <v>181</v>
      </c>
      <c r="C6" s="61"/>
    </row>
    <row r="7" spans="1:22" s="72" customFormat="1" ht="35.25" customHeight="1" x14ac:dyDescent="0.25">
      <c r="A7" s="204" t="s">
        <v>137</v>
      </c>
      <c r="B7" s="205" t="s">
        <v>166</v>
      </c>
      <c r="C7" s="243" t="s">
        <v>172</v>
      </c>
      <c r="D7" s="206" t="s">
        <v>140</v>
      </c>
      <c r="E7" s="206" t="s">
        <v>161</v>
      </c>
      <c r="F7" s="207" t="s">
        <v>141</v>
      </c>
      <c r="G7" s="207" t="s">
        <v>172</v>
      </c>
      <c r="H7" s="206" t="s">
        <v>140</v>
      </c>
      <c r="I7" s="207" t="s">
        <v>142</v>
      </c>
      <c r="J7" s="207" t="s">
        <v>172</v>
      </c>
      <c r="K7" s="206" t="s">
        <v>140</v>
      </c>
      <c r="L7" s="207" t="s">
        <v>143</v>
      </c>
      <c r="M7" s="207" t="s">
        <v>172</v>
      </c>
      <c r="N7" s="206" t="s">
        <v>140</v>
      </c>
      <c r="O7" s="207" t="s">
        <v>144</v>
      </c>
      <c r="P7" s="207" t="s">
        <v>172</v>
      </c>
      <c r="Q7" s="206" t="s">
        <v>140</v>
      </c>
      <c r="R7" s="207" t="s">
        <v>145</v>
      </c>
      <c r="S7" s="208" t="s">
        <v>17</v>
      </c>
      <c r="T7" s="244" t="s">
        <v>162</v>
      </c>
    </row>
    <row r="8" spans="1:22" ht="24.75" customHeight="1" x14ac:dyDescent="0.25">
      <c r="A8" s="217" t="s">
        <v>25</v>
      </c>
      <c r="B8" s="42"/>
      <c r="C8" s="245"/>
      <c r="D8" s="246"/>
      <c r="E8" s="233">
        <v>1</v>
      </c>
      <c r="F8" s="3">
        <f>+$B8*D8*$E8*$C8</f>
        <v>0</v>
      </c>
      <c r="G8" s="289"/>
      <c r="H8" s="290"/>
      <c r="I8" s="3">
        <f>+$B8*G8*H8*$E8</f>
        <v>0</v>
      </c>
      <c r="J8" s="289"/>
      <c r="K8" s="290"/>
      <c r="L8" s="3">
        <f>+$B8*J8*K8*$E8</f>
        <v>0</v>
      </c>
      <c r="M8" s="289"/>
      <c r="N8" s="290"/>
      <c r="O8" s="3">
        <f>+$B8*M8*N8*$E8</f>
        <v>0</v>
      </c>
      <c r="P8" s="289"/>
      <c r="Q8" s="290"/>
      <c r="R8" s="3">
        <f>+$B8*P8*Q8*$E8</f>
        <v>0</v>
      </c>
      <c r="S8" s="4">
        <f>+F8+I8+L8+O8+R8</f>
        <v>0</v>
      </c>
      <c r="T8" s="248"/>
      <c r="V8" s="78"/>
    </row>
    <row r="9" spans="1:22" ht="24.75" customHeight="1" x14ac:dyDescent="0.25">
      <c r="A9" s="217" t="s">
        <v>183</v>
      </c>
      <c r="B9" s="42"/>
      <c r="C9" s="245"/>
      <c r="D9" s="246"/>
      <c r="E9" s="233">
        <v>1</v>
      </c>
      <c r="F9" s="3">
        <f>+$B9*D9*$E9*$C9</f>
        <v>0</v>
      </c>
      <c r="G9" s="291"/>
      <c r="H9" s="246"/>
      <c r="I9" s="3">
        <f>+$B9*G9*H9*$E9</f>
        <v>0</v>
      </c>
      <c r="J9" s="291"/>
      <c r="K9" s="246"/>
      <c r="L9" s="3">
        <f>+$B9*J9*K9*$E9</f>
        <v>0</v>
      </c>
      <c r="M9" s="291"/>
      <c r="N9" s="246"/>
      <c r="O9" s="3">
        <f>+$B9*M9*N9*$E9</f>
        <v>0</v>
      </c>
      <c r="P9" s="291"/>
      <c r="Q9" s="246"/>
      <c r="R9" s="3">
        <f>+$B9*P9*Q9*$E9</f>
        <v>0</v>
      </c>
      <c r="S9" s="4">
        <f t="shared" ref="S9:S19" si="0">+F9+I9+L9+O9+R9</f>
        <v>0</v>
      </c>
      <c r="T9" s="249"/>
    </row>
    <row r="10" spans="1:22" ht="24.75" customHeight="1" x14ac:dyDescent="0.25">
      <c r="A10" s="217" t="s">
        <v>184</v>
      </c>
      <c r="B10" s="42"/>
      <c r="C10" s="245"/>
      <c r="D10" s="246"/>
      <c r="E10" s="233">
        <v>1</v>
      </c>
      <c r="F10" s="3">
        <f>+$B10*D10*$E10*$C10</f>
        <v>0</v>
      </c>
      <c r="G10" s="291"/>
      <c r="H10" s="218"/>
      <c r="I10" s="3">
        <f>+$B10*G10*H10*$E10</f>
        <v>0</v>
      </c>
      <c r="J10" s="291"/>
      <c r="K10" s="218"/>
      <c r="L10" s="3">
        <f>+$B10*J10*K10*$E10</f>
        <v>0</v>
      </c>
      <c r="M10" s="291"/>
      <c r="N10" s="218"/>
      <c r="O10" s="3">
        <f>+$B10*M10*N10*$E10</f>
        <v>0</v>
      </c>
      <c r="P10" s="291"/>
      <c r="Q10" s="218"/>
      <c r="R10" s="3">
        <f>+$B10*P10*Q10*$E10</f>
        <v>0</v>
      </c>
      <c r="S10" s="4">
        <f t="shared" si="0"/>
        <v>0</v>
      </c>
      <c r="T10" s="249"/>
    </row>
    <row r="11" spans="1:22" ht="24.75" customHeight="1" x14ac:dyDescent="0.25">
      <c r="A11" s="217" t="s">
        <v>186</v>
      </c>
      <c r="B11" s="42"/>
      <c r="C11" s="245"/>
      <c r="D11" s="246"/>
      <c r="E11" s="233">
        <v>1</v>
      </c>
      <c r="F11" s="3">
        <f>IF(D11&gt;2,($B11*0.75)*2+$B11*(D11-2),$B11*0.75*D11)*C11*$E11</f>
        <v>0</v>
      </c>
      <c r="G11" s="291"/>
      <c r="H11" s="218"/>
      <c r="I11" s="3">
        <f>IF(H11&gt;2,($B11*0.75)*2+$B11*(H11-2),$B11*0.75*H11)*G11*$E11</f>
        <v>0</v>
      </c>
      <c r="J11" s="291"/>
      <c r="K11" s="218"/>
      <c r="L11" s="3">
        <f>IF(K11&gt;2,($B11*0.75)*2+$B11*(K11-2),$B11*0.75*K11)*J11*$E11</f>
        <v>0</v>
      </c>
      <c r="M11" s="291"/>
      <c r="N11" s="218"/>
      <c r="O11" s="3">
        <f>IF(N11&gt;2,($B11*0.75)*2+$B11*(N11-2),$B11*0.75*N11)*M11*$E11</f>
        <v>0</v>
      </c>
      <c r="P11" s="291"/>
      <c r="Q11" s="218"/>
      <c r="R11" s="3">
        <f>IF(Q11&gt;2,($B11*0.75)*2+$B11*(Q11-2),$B11*0.75*Q11)*P11*$E11</f>
        <v>0</v>
      </c>
      <c r="S11" s="4">
        <f t="shared" si="0"/>
        <v>0</v>
      </c>
      <c r="T11" s="249"/>
    </row>
    <row r="12" spans="1:22" ht="24.75" customHeight="1" x14ac:dyDescent="0.25">
      <c r="A12" s="210" t="s">
        <v>171</v>
      </c>
      <c r="B12" s="8">
        <f>+'Other Rates'!H38</f>
        <v>0.57999999999999996</v>
      </c>
      <c r="C12" s="245"/>
      <c r="D12" s="246"/>
      <c r="E12" s="233">
        <v>1</v>
      </c>
      <c r="F12" s="3">
        <f t="shared" ref="F12:F19" si="1">+$B12*D12*$E12*$C12</f>
        <v>0</v>
      </c>
      <c r="G12" s="291"/>
      <c r="H12" s="218"/>
      <c r="I12" s="3">
        <f t="shared" ref="I12:I19" si="2">+$B12*G12*H12*$E12</f>
        <v>0</v>
      </c>
      <c r="J12" s="291"/>
      <c r="K12" s="218"/>
      <c r="L12" s="3">
        <f t="shared" ref="L12:L19" si="3">+$B12*J12*K12*$E12</f>
        <v>0</v>
      </c>
      <c r="M12" s="291"/>
      <c r="N12" s="218"/>
      <c r="O12" s="3">
        <f t="shared" ref="O12:O19" si="4">+$B12*M12*N12*$E12</f>
        <v>0</v>
      </c>
      <c r="P12" s="291"/>
      <c r="Q12" s="218"/>
      <c r="R12" s="3">
        <f t="shared" ref="R12:R19" si="5">+$B12*P12*Q12*$E12</f>
        <v>0</v>
      </c>
      <c r="S12" s="4">
        <f t="shared" si="0"/>
        <v>0</v>
      </c>
      <c r="T12" s="249"/>
    </row>
    <row r="13" spans="1:22" ht="24.75" customHeight="1" x14ac:dyDescent="0.25">
      <c r="A13" s="217" t="s">
        <v>187</v>
      </c>
      <c r="B13" s="42"/>
      <c r="C13" s="245"/>
      <c r="D13" s="246"/>
      <c r="E13" s="233">
        <v>1</v>
      </c>
      <c r="F13" s="3">
        <f t="shared" si="1"/>
        <v>0</v>
      </c>
      <c r="G13" s="291"/>
      <c r="H13" s="218"/>
      <c r="I13" s="3">
        <f t="shared" si="2"/>
        <v>0</v>
      </c>
      <c r="J13" s="291"/>
      <c r="K13" s="218"/>
      <c r="L13" s="3">
        <f t="shared" si="3"/>
        <v>0</v>
      </c>
      <c r="M13" s="291"/>
      <c r="N13" s="218"/>
      <c r="O13" s="3">
        <f t="shared" si="4"/>
        <v>0</v>
      </c>
      <c r="P13" s="291"/>
      <c r="Q13" s="218"/>
      <c r="R13" s="3">
        <f t="shared" si="5"/>
        <v>0</v>
      </c>
      <c r="S13" s="4">
        <f t="shared" si="0"/>
        <v>0</v>
      </c>
      <c r="T13" s="249"/>
    </row>
    <row r="14" spans="1:22" ht="24.75" customHeight="1" x14ac:dyDescent="0.25">
      <c r="A14" s="217" t="s">
        <v>188</v>
      </c>
      <c r="B14" s="42"/>
      <c r="C14" s="245"/>
      <c r="D14" s="246"/>
      <c r="E14" s="233">
        <v>1</v>
      </c>
      <c r="F14" s="3">
        <f t="shared" si="1"/>
        <v>0</v>
      </c>
      <c r="G14" s="291"/>
      <c r="H14" s="218"/>
      <c r="I14" s="3">
        <f t="shared" si="2"/>
        <v>0</v>
      </c>
      <c r="J14" s="291"/>
      <c r="K14" s="218"/>
      <c r="L14" s="3">
        <f t="shared" si="3"/>
        <v>0</v>
      </c>
      <c r="M14" s="291"/>
      <c r="N14" s="218"/>
      <c r="O14" s="3">
        <f t="shared" si="4"/>
        <v>0</v>
      </c>
      <c r="P14" s="291"/>
      <c r="Q14" s="218"/>
      <c r="R14" s="3">
        <f t="shared" si="5"/>
        <v>0</v>
      </c>
      <c r="S14" s="4">
        <f t="shared" si="0"/>
        <v>0</v>
      </c>
      <c r="T14" s="249"/>
    </row>
    <row r="15" spans="1:22" ht="24.75" customHeight="1" x14ac:dyDescent="0.25">
      <c r="A15" s="217"/>
      <c r="B15" s="42"/>
      <c r="C15" s="245"/>
      <c r="D15" s="246"/>
      <c r="E15" s="233">
        <v>1</v>
      </c>
      <c r="F15" s="3">
        <f t="shared" si="1"/>
        <v>0</v>
      </c>
      <c r="G15" s="291"/>
      <c r="H15" s="218"/>
      <c r="I15" s="3">
        <f t="shared" si="2"/>
        <v>0</v>
      </c>
      <c r="J15" s="291"/>
      <c r="K15" s="218"/>
      <c r="L15" s="3">
        <f t="shared" si="3"/>
        <v>0</v>
      </c>
      <c r="M15" s="291"/>
      <c r="N15" s="218"/>
      <c r="O15" s="3">
        <f t="shared" si="4"/>
        <v>0</v>
      </c>
      <c r="P15" s="291"/>
      <c r="Q15" s="218"/>
      <c r="R15" s="3">
        <f t="shared" si="5"/>
        <v>0</v>
      </c>
      <c r="S15" s="4">
        <f t="shared" si="0"/>
        <v>0</v>
      </c>
      <c r="T15" s="249"/>
    </row>
    <row r="16" spans="1:22" ht="24.75" customHeight="1" x14ac:dyDescent="0.25">
      <c r="A16" s="217"/>
      <c r="B16" s="42"/>
      <c r="C16" s="245"/>
      <c r="D16" s="246"/>
      <c r="E16" s="233">
        <v>1</v>
      </c>
      <c r="F16" s="3">
        <f t="shared" si="1"/>
        <v>0</v>
      </c>
      <c r="G16" s="291"/>
      <c r="H16" s="218"/>
      <c r="I16" s="3">
        <f t="shared" si="2"/>
        <v>0</v>
      </c>
      <c r="J16" s="291"/>
      <c r="K16" s="218"/>
      <c r="L16" s="3">
        <f t="shared" si="3"/>
        <v>0</v>
      </c>
      <c r="M16" s="291"/>
      <c r="N16" s="218"/>
      <c r="O16" s="3">
        <f t="shared" si="4"/>
        <v>0</v>
      </c>
      <c r="P16" s="291"/>
      <c r="Q16" s="218"/>
      <c r="R16" s="3">
        <f t="shared" si="5"/>
        <v>0</v>
      </c>
      <c r="S16" s="4">
        <f t="shared" si="0"/>
        <v>0</v>
      </c>
      <c r="T16" s="249"/>
    </row>
    <row r="17" spans="1:20" ht="24.75" customHeight="1" x14ac:dyDescent="0.25">
      <c r="A17" s="217"/>
      <c r="B17" s="42"/>
      <c r="C17" s="245"/>
      <c r="D17" s="246"/>
      <c r="E17" s="233">
        <v>1</v>
      </c>
      <c r="F17" s="3">
        <f t="shared" si="1"/>
        <v>0</v>
      </c>
      <c r="G17" s="291"/>
      <c r="H17" s="218"/>
      <c r="I17" s="3">
        <f t="shared" si="2"/>
        <v>0</v>
      </c>
      <c r="J17" s="291"/>
      <c r="K17" s="218"/>
      <c r="L17" s="3">
        <f t="shared" si="3"/>
        <v>0</v>
      </c>
      <c r="M17" s="291"/>
      <c r="N17" s="218"/>
      <c r="O17" s="3">
        <f t="shared" si="4"/>
        <v>0</v>
      </c>
      <c r="P17" s="291"/>
      <c r="Q17" s="218"/>
      <c r="R17" s="3">
        <f t="shared" si="5"/>
        <v>0</v>
      </c>
      <c r="S17" s="4">
        <f t="shared" si="0"/>
        <v>0</v>
      </c>
      <c r="T17" s="249"/>
    </row>
    <row r="18" spans="1:20" ht="24.75" customHeight="1" x14ac:dyDescent="0.25">
      <c r="A18" s="217"/>
      <c r="B18" s="42"/>
      <c r="C18" s="245"/>
      <c r="D18" s="246"/>
      <c r="E18" s="233">
        <v>1</v>
      </c>
      <c r="F18" s="3">
        <f t="shared" si="1"/>
        <v>0</v>
      </c>
      <c r="G18" s="291"/>
      <c r="H18" s="218"/>
      <c r="I18" s="3">
        <f t="shared" si="2"/>
        <v>0</v>
      </c>
      <c r="J18" s="291"/>
      <c r="K18" s="218"/>
      <c r="L18" s="3">
        <f t="shared" si="3"/>
        <v>0</v>
      </c>
      <c r="M18" s="291"/>
      <c r="N18" s="218"/>
      <c r="O18" s="3">
        <f t="shared" si="4"/>
        <v>0</v>
      </c>
      <c r="P18" s="291"/>
      <c r="Q18" s="218"/>
      <c r="R18" s="3">
        <f t="shared" si="5"/>
        <v>0</v>
      </c>
      <c r="S18" s="4">
        <f t="shared" si="0"/>
        <v>0</v>
      </c>
      <c r="T18" s="249"/>
    </row>
    <row r="19" spans="1:20" ht="24.75" customHeight="1" thickBot="1" x14ac:dyDescent="0.3">
      <c r="A19" s="219"/>
      <c r="B19" s="42"/>
      <c r="C19" s="245"/>
      <c r="D19" s="246"/>
      <c r="E19" s="233">
        <v>1</v>
      </c>
      <c r="F19" s="3">
        <f t="shared" si="1"/>
        <v>0</v>
      </c>
      <c r="G19" s="291"/>
      <c r="H19" s="218"/>
      <c r="I19" s="3">
        <f t="shared" si="2"/>
        <v>0</v>
      </c>
      <c r="J19" s="291"/>
      <c r="K19" s="218"/>
      <c r="L19" s="3">
        <f t="shared" si="3"/>
        <v>0</v>
      </c>
      <c r="M19" s="291"/>
      <c r="N19" s="218"/>
      <c r="O19" s="3">
        <f t="shared" si="4"/>
        <v>0</v>
      </c>
      <c r="P19" s="291"/>
      <c r="Q19" s="218"/>
      <c r="R19" s="3">
        <f t="shared" si="5"/>
        <v>0</v>
      </c>
      <c r="S19" s="4">
        <f t="shared" si="0"/>
        <v>0</v>
      </c>
      <c r="T19" s="250"/>
    </row>
    <row r="20" spans="1:20" ht="15.75" thickBot="1" x14ac:dyDescent="0.3">
      <c r="A20" s="84"/>
      <c r="B20" s="86"/>
      <c r="C20" s="84"/>
      <c r="D20" s="211"/>
      <c r="E20" s="211"/>
      <c r="F20" s="212"/>
      <c r="G20" s="212"/>
      <c r="H20" s="213"/>
      <c r="I20" s="89"/>
      <c r="J20" s="89"/>
      <c r="K20" s="89"/>
      <c r="L20" s="214"/>
      <c r="M20" s="214"/>
      <c r="N20" s="214"/>
      <c r="O20" s="212"/>
      <c r="P20" s="212"/>
      <c r="Q20" s="212"/>
      <c r="R20" s="86"/>
      <c r="S20" s="86"/>
    </row>
    <row r="21" spans="1:20" ht="15.75" thickBot="1" x14ac:dyDescent="0.3">
      <c r="A21" s="61" t="s">
        <v>244</v>
      </c>
      <c r="C21" s="61"/>
      <c r="F21" s="2">
        <f>SUM(F8:F19)</f>
        <v>0</v>
      </c>
      <c r="G21" s="212"/>
      <c r="I21" s="2">
        <f>SUM(I8:I19)</f>
        <v>0</v>
      </c>
      <c r="J21" s="212"/>
      <c r="L21" s="2">
        <f>SUM(L8:L19)</f>
        <v>0</v>
      </c>
      <c r="M21" s="212"/>
      <c r="N21" s="215"/>
      <c r="O21" s="2">
        <f>SUM(O8:O19)</f>
        <v>0</v>
      </c>
      <c r="P21" s="212"/>
      <c r="Q21" s="45"/>
      <c r="R21" s="2">
        <f>SUM(R8:R19)</f>
        <v>0</v>
      </c>
    </row>
    <row r="22" spans="1:20" ht="15.75" thickBot="1" x14ac:dyDescent="0.3"/>
    <row r="23" spans="1:20" ht="15.75" thickBot="1" x14ac:dyDescent="0.3">
      <c r="A23" s="61" t="s">
        <v>245</v>
      </c>
      <c r="C23" s="61"/>
      <c r="D23" s="7">
        <f>SUM(S8:S19)</f>
        <v>0</v>
      </c>
      <c r="E23" s="230"/>
    </row>
  </sheetData>
  <sheetProtection algorithmName="SHA-512" hashValue="XAer+t2LDCBIs7o+ntkqVxZ9JeOIMuH0sCDnn2f9itM6M5Z7tET8Fhvxav4XD/cSuX+MRG6tEr+0ffuWkl457g==" saltValue="3CdWnUzGzhSiRgl0QgO+pw==" spinCount="100000" sheet="1" objects="1" scenarios="1" selectLockedCells="1"/>
  <mergeCells count="1">
    <mergeCell ref="A1:T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3" name="Button 1">
              <controlPr locked="0" defaultSize="0" print="0" autoFill="0" autoPict="0" macro="[0]!Return8">
                <anchor moveWithCells="1" sizeWithCells="1">
                  <from>
                    <xdr:col>5</xdr:col>
                    <xdr:colOff>57150</xdr:colOff>
                    <xdr:row>1</xdr:row>
                    <xdr:rowOff>57150</xdr:rowOff>
                  </from>
                  <to>
                    <xdr:col>6</xdr:col>
                    <xdr:colOff>438150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0"/>
  <sheetViews>
    <sheetView showGridLines="0" workbookViewId="0">
      <selection sqref="A1:E1"/>
    </sheetView>
  </sheetViews>
  <sheetFormatPr defaultColWidth="8.85546875" defaultRowHeight="12.75" x14ac:dyDescent="0.2"/>
  <cols>
    <col min="1" max="1" width="22.42578125" style="319" customWidth="1"/>
    <col min="2" max="2" width="7.42578125" style="315" hidden="1" customWidth="1"/>
    <col min="3" max="4" width="17.28515625" style="316" customWidth="1"/>
    <col min="5" max="5" width="37.5703125" style="295" customWidth="1"/>
    <col min="6" max="16384" width="8.85546875" style="295"/>
  </cols>
  <sheetData>
    <row r="1" spans="1:5" x14ac:dyDescent="0.2">
      <c r="A1" s="520" t="s">
        <v>125</v>
      </c>
      <c r="B1" s="520"/>
      <c r="C1" s="520"/>
      <c r="D1" s="520"/>
      <c r="E1" s="520"/>
    </row>
    <row r="2" spans="1:5" x14ac:dyDescent="0.2">
      <c r="A2" s="521" t="s">
        <v>126</v>
      </c>
      <c r="B2" s="521"/>
      <c r="C2" s="521"/>
      <c r="D2" s="521"/>
      <c r="E2" s="521"/>
    </row>
    <row r="3" spans="1:5" x14ac:dyDescent="0.2">
      <c r="A3" s="522" t="s">
        <v>9</v>
      </c>
      <c r="B3" s="522"/>
      <c r="C3" s="522"/>
      <c r="D3" s="522"/>
      <c r="E3" s="522"/>
    </row>
    <row r="4" spans="1:5" x14ac:dyDescent="0.2">
      <c r="A4" s="296"/>
      <c r="B4" s="297"/>
      <c r="C4" s="298"/>
      <c r="D4" s="298"/>
      <c r="E4" s="299"/>
    </row>
    <row r="5" spans="1:5" x14ac:dyDescent="0.2">
      <c r="A5" s="300" t="s">
        <v>2</v>
      </c>
      <c r="B5" s="301" t="s">
        <v>238</v>
      </c>
      <c r="C5" s="302" t="s">
        <v>3</v>
      </c>
      <c r="D5" s="302" t="s">
        <v>68</v>
      </c>
      <c r="E5" s="303" t="s">
        <v>77</v>
      </c>
    </row>
    <row r="6" spans="1:5" ht="55.5" customHeight="1" x14ac:dyDescent="0.2">
      <c r="A6" s="304" t="s">
        <v>4</v>
      </c>
      <c r="B6" s="305">
        <v>1</v>
      </c>
      <c r="C6" s="306">
        <v>0.54</v>
      </c>
      <c r="D6" s="306" t="s">
        <v>1</v>
      </c>
      <c r="E6" s="307" t="s">
        <v>76</v>
      </c>
    </row>
    <row r="7" spans="1:5" ht="55.5" customHeight="1" x14ac:dyDescent="0.2">
      <c r="A7" s="304" t="s">
        <v>67</v>
      </c>
      <c r="B7" s="305">
        <v>2</v>
      </c>
      <c r="C7" s="306">
        <v>0.37</v>
      </c>
      <c r="D7" s="306" t="s">
        <v>1</v>
      </c>
      <c r="E7" s="307" t="s">
        <v>76</v>
      </c>
    </row>
    <row r="8" spans="1:5" ht="55.5" customHeight="1" x14ac:dyDescent="0.2">
      <c r="A8" s="304" t="s">
        <v>6</v>
      </c>
      <c r="B8" s="305">
        <v>3</v>
      </c>
      <c r="C8" s="306">
        <v>0.53</v>
      </c>
      <c r="D8" s="306" t="s">
        <v>1</v>
      </c>
      <c r="E8" s="307" t="s">
        <v>76</v>
      </c>
    </row>
    <row r="9" spans="1:5" ht="39.950000000000003" customHeight="1" x14ac:dyDescent="0.2">
      <c r="A9" s="304" t="s">
        <v>5</v>
      </c>
      <c r="B9" s="305">
        <v>4</v>
      </c>
      <c r="C9" s="308">
        <v>0.32</v>
      </c>
      <c r="D9" s="308" t="s">
        <v>69</v>
      </c>
      <c r="E9" s="307" t="s">
        <v>78</v>
      </c>
    </row>
    <row r="10" spans="1:5" ht="55.5" customHeight="1" x14ac:dyDescent="0.2">
      <c r="A10" s="304" t="s">
        <v>7</v>
      </c>
      <c r="B10" s="305">
        <v>5</v>
      </c>
      <c r="C10" s="306">
        <v>0.26</v>
      </c>
      <c r="D10" s="306" t="s">
        <v>1</v>
      </c>
      <c r="E10" s="307" t="s">
        <v>76</v>
      </c>
    </row>
    <row r="11" spans="1:5" ht="55.5" customHeight="1" x14ac:dyDescent="0.2">
      <c r="A11" s="304" t="s">
        <v>72</v>
      </c>
      <c r="B11" s="305">
        <v>6</v>
      </c>
      <c r="C11" s="306">
        <v>0.08</v>
      </c>
      <c r="D11" s="306" t="s">
        <v>1</v>
      </c>
      <c r="E11" s="307" t="s">
        <v>76</v>
      </c>
    </row>
    <row r="12" spans="1:5" ht="39.950000000000003" customHeight="1" x14ac:dyDescent="0.2">
      <c r="A12" s="304" t="s">
        <v>29</v>
      </c>
      <c r="B12" s="305">
        <v>7</v>
      </c>
      <c r="C12" s="308">
        <v>0.1</v>
      </c>
      <c r="D12" s="308" t="s">
        <v>69</v>
      </c>
      <c r="E12" s="307" t="s">
        <v>28</v>
      </c>
    </row>
    <row r="13" spans="1:5" ht="66.75" customHeight="1" x14ac:dyDescent="0.2">
      <c r="A13" s="304" t="s">
        <v>30</v>
      </c>
      <c r="B13" s="305">
        <v>8</v>
      </c>
      <c r="C13" s="306">
        <f>30/70</f>
        <v>0.42857142857142855</v>
      </c>
      <c r="D13" s="306" t="s">
        <v>69</v>
      </c>
      <c r="E13" s="307" t="s">
        <v>70</v>
      </c>
    </row>
    <row r="14" spans="1:5" ht="39.950000000000003" customHeight="1" x14ac:dyDescent="0.2">
      <c r="A14" s="309" t="s">
        <v>73</v>
      </c>
      <c r="B14" s="305">
        <v>9</v>
      </c>
      <c r="C14" s="310">
        <v>0</v>
      </c>
      <c r="D14" s="311" t="s">
        <v>1</v>
      </c>
      <c r="E14" s="312" t="s">
        <v>71</v>
      </c>
    </row>
    <row r="15" spans="1:5" ht="39.950000000000003" customHeight="1" x14ac:dyDescent="0.2">
      <c r="A15" s="309" t="s">
        <v>74</v>
      </c>
      <c r="B15" s="305">
        <v>10</v>
      </c>
      <c r="C15" s="310">
        <v>0</v>
      </c>
      <c r="D15" s="311" t="s">
        <v>69</v>
      </c>
      <c r="E15" s="312" t="s">
        <v>71</v>
      </c>
    </row>
    <row r="16" spans="1:5" ht="39.950000000000003" customHeight="1" x14ac:dyDescent="0.2">
      <c r="A16" s="309" t="s">
        <v>75</v>
      </c>
      <c r="B16" s="305">
        <v>11</v>
      </c>
      <c r="C16" s="310">
        <v>0</v>
      </c>
      <c r="D16" s="313" t="s">
        <v>249</v>
      </c>
      <c r="E16" s="312" t="s">
        <v>71</v>
      </c>
    </row>
    <row r="18" spans="1:4" x14ac:dyDescent="0.2">
      <c r="A18" s="314" t="s">
        <v>8</v>
      </c>
    </row>
    <row r="19" spans="1:4" x14ac:dyDescent="0.2">
      <c r="A19" s="317" t="s">
        <v>65</v>
      </c>
    </row>
    <row r="20" spans="1:4" x14ac:dyDescent="0.2">
      <c r="A20" s="317" t="s">
        <v>66</v>
      </c>
      <c r="B20" s="318"/>
      <c r="C20" s="295"/>
      <c r="D20" s="295" t="s">
        <v>64</v>
      </c>
    </row>
  </sheetData>
  <sheetProtection algorithmName="SHA-512" hashValue="HbPQeE3zTUrOm1Z3sxDIphnlR5ihvxQoW2dswGmZ3wahEVVYiYl0XsAqy/5nVV98f1ZaKCpZKOwMIlWe9Iwnog==" saltValue="OePgWFEe3MBdXtaA1JHhMQ==" spinCount="100000" sheet="1" objects="1" scenarios="1"/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1:J51"/>
  <sheetViews>
    <sheetView workbookViewId="0">
      <selection activeCell="F15" sqref="F15"/>
    </sheetView>
  </sheetViews>
  <sheetFormatPr defaultColWidth="8.85546875" defaultRowHeight="15" x14ac:dyDescent="0.25"/>
  <cols>
    <col min="1" max="5" width="8.85546875" style="44"/>
    <col min="6" max="6" width="37.28515625" style="44" customWidth="1"/>
    <col min="7" max="7" width="4.42578125" style="44" hidden="1" customWidth="1"/>
    <col min="8" max="8" width="14.7109375" style="44" bestFit="1" customWidth="1"/>
    <col min="9" max="9" width="7.140625" style="45" customWidth="1"/>
    <col min="10" max="10" width="11.85546875" style="44" customWidth="1"/>
    <col min="11" max="16384" width="8.85546875" style="44"/>
  </cols>
  <sheetData>
    <row r="1" spans="6:10" x14ac:dyDescent="0.25">
      <c r="F1" s="524" t="s">
        <v>125</v>
      </c>
      <c r="G1" s="524"/>
      <c r="H1" s="524"/>
      <c r="I1" s="524"/>
      <c r="J1" s="524"/>
    </row>
    <row r="2" spans="6:10" s="87" customFormat="1" x14ac:dyDescent="0.25">
      <c r="F2" s="523" t="s">
        <v>124</v>
      </c>
      <c r="G2" s="523"/>
      <c r="H2" s="523"/>
      <c r="I2" s="523"/>
      <c r="J2" s="523"/>
    </row>
    <row r="3" spans="6:10" s="87" customFormat="1" ht="15.75" thickBot="1" x14ac:dyDescent="0.3">
      <c r="F3" s="320"/>
      <c r="G3" s="320"/>
      <c r="H3" s="321"/>
      <c r="I3" s="212"/>
    </row>
    <row r="4" spans="6:10" x14ac:dyDescent="0.25">
      <c r="F4" s="344" t="s">
        <v>98</v>
      </c>
      <c r="G4" s="345"/>
      <c r="H4" s="346">
        <v>2020</v>
      </c>
      <c r="I4" s="346" t="s">
        <v>47</v>
      </c>
      <c r="J4" s="347" t="s">
        <v>48</v>
      </c>
    </row>
    <row r="5" spans="6:10" x14ac:dyDescent="0.25">
      <c r="F5" s="322" t="s">
        <v>57</v>
      </c>
      <c r="G5" s="323">
        <v>1</v>
      </c>
      <c r="H5" s="324">
        <v>0</v>
      </c>
      <c r="I5" s="325">
        <v>1</v>
      </c>
      <c r="J5" s="238" t="s">
        <v>58</v>
      </c>
    </row>
    <row r="6" spans="6:10" x14ac:dyDescent="0.25">
      <c r="F6" s="326" t="s">
        <v>42</v>
      </c>
      <c r="G6" s="323">
        <v>2</v>
      </c>
      <c r="H6" s="327">
        <v>0.28000000000000003</v>
      </c>
      <c r="I6" s="212">
        <v>12</v>
      </c>
      <c r="J6" s="238" t="s">
        <v>52</v>
      </c>
    </row>
    <row r="7" spans="6:10" x14ac:dyDescent="0.25">
      <c r="F7" s="326" t="s">
        <v>10</v>
      </c>
      <c r="G7" s="323">
        <v>3</v>
      </c>
      <c r="H7" s="327">
        <v>0.29599999999999999</v>
      </c>
      <c r="I7" s="212">
        <v>12</v>
      </c>
      <c r="J7" s="238" t="s">
        <v>52</v>
      </c>
    </row>
    <row r="8" spans="6:10" x14ac:dyDescent="0.25">
      <c r="F8" s="328" t="s">
        <v>32</v>
      </c>
      <c r="G8" s="323">
        <v>4</v>
      </c>
      <c r="H8" s="329">
        <v>0.254</v>
      </c>
      <c r="I8" s="212">
        <v>12</v>
      </c>
      <c r="J8" s="238" t="s">
        <v>52</v>
      </c>
    </row>
    <row r="9" spans="6:10" x14ac:dyDescent="0.25">
      <c r="F9" s="328" t="s">
        <v>31</v>
      </c>
      <c r="G9" s="323">
        <v>5</v>
      </c>
      <c r="H9" s="329">
        <v>0.254</v>
      </c>
      <c r="I9" s="212">
        <v>9</v>
      </c>
      <c r="J9" s="238" t="s">
        <v>53</v>
      </c>
    </row>
    <row r="10" spans="6:10" x14ac:dyDescent="0.25">
      <c r="F10" s="352" t="s">
        <v>44</v>
      </c>
      <c r="G10" s="353">
        <v>6</v>
      </c>
      <c r="H10" s="354">
        <v>0.108</v>
      </c>
      <c r="I10" s="212">
        <v>3</v>
      </c>
      <c r="J10" s="238" t="s">
        <v>56</v>
      </c>
    </row>
    <row r="11" spans="6:10" x14ac:dyDescent="0.25">
      <c r="F11" s="355" t="s">
        <v>33</v>
      </c>
      <c r="G11" s="353">
        <v>7</v>
      </c>
      <c r="H11" s="354">
        <v>0.151</v>
      </c>
      <c r="I11" s="212">
        <v>9</v>
      </c>
      <c r="J11" s="238" t="s">
        <v>53</v>
      </c>
    </row>
    <row r="12" spans="6:10" x14ac:dyDescent="0.25">
      <c r="F12" s="328" t="s">
        <v>34</v>
      </c>
      <c r="G12" s="323">
        <v>8</v>
      </c>
      <c r="H12" s="329">
        <v>0.29599999999999999</v>
      </c>
      <c r="I12" s="212">
        <v>12</v>
      </c>
      <c r="J12" s="238" t="s">
        <v>52</v>
      </c>
    </row>
    <row r="13" spans="6:10" x14ac:dyDescent="0.25">
      <c r="F13" s="328" t="s">
        <v>38</v>
      </c>
      <c r="G13" s="323">
        <v>9</v>
      </c>
      <c r="H13" s="329">
        <v>0.29599999999999999</v>
      </c>
      <c r="I13" s="212">
        <v>12</v>
      </c>
      <c r="J13" s="238" t="s">
        <v>52</v>
      </c>
    </row>
    <row r="14" spans="6:10" x14ac:dyDescent="0.25">
      <c r="F14" s="328" t="s">
        <v>37</v>
      </c>
      <c r="G14" s="323">
        <v>10</v>
      </c>
      <c r="H14" s="329">
        <v>0.29599999999999999</v>
      </c>
      <c r="I14" s="212">
        <v>12</v>
      </c>
      <c r="J14" s="238" t="s">
        <v>52</v>
      </c>
    </row>
    <row r="15" spans="6:10" x14ac:dyDescent="0.25">
      <c r="F15" s="326" t="s">
        <v>43</v>
      </c>
      <c r="G15" s="323">
        <v>11</v>
      </c>
      <c r="H15" s="327">
        <v>0.29599999999999999</v>
      </c>
      <c r="I15" s="212">
        <v>1950</v>
      </c>
      <c r="J15" s="238" t="s">
        <v>51</v>
      </c>
    </row>
    <row r="16" spans="6:10" x14ac:dyDescent="0.25">
      <c r="F16" s="326" t="s">
        <v>39</v>
      </c>
      <c r="G16" s="323">
        <v>12</v>
      </c>
      <c r="H16" s="327">
        <v>0.28000000000000003</v>
      </c>
      <c r="I16" s="212">
        <v>12</v>
      </c>
      <c r="J16" s="238" t="s">
        <v>49</v>
      </c>
    </row>
    <row r="17" spans="6:10" x14ac:dyDescent="0.25">
      <c r="F17" s="326" t="s">
        <v>36</v>
      </c>
      <c r="G17" s="323">
        <v>13</v>
      </c>
      <c r="H17" s="327">
        <v>2.7E-2</v>
      </c>
      <c r="I17" s="212">
        <v>1950</v>
      </c>
      <c r="J17" s="238" t="s">
        <v>50</v>
      </c>
    </row>
    <row r="18" spans="6:10" x14ac:dyDescent="0.25">
      <c r="F18" s="330" t="s">
        <v>41</v>
      </c>
      <c r="G18" s="323">
        <v>14</v>
      </c>
      <c r="H18" s="327">
        <v>2.7E-2</v>
      </c>
      <c r="I18" s="212">
        <v>1950</v>
      </c>
      <c r="J18" s="238" t="s">
        <v>50</v>
      </c>
    </row>
    <row r="19" spans="6:10" x14ac:dyDescent="0.25">
      <c r="F19" s="326" t="s">
        <v>35</v>
      </c>
      <c r="G19" s="323">
        <v>15</v>
      </c>
      <c r="H19" s="327">
        <v>6.7000000000000004E-2</v>
      </c>
      <c r="I19" s="212">
        <v>1950</v>
      </c>
      <c r="J19" s="238" t="s">
        <v>50</v>
      </c>
    </row>
    <row r="20" spans="6:10" ht="15.75" thickBot="1" x14ac:dyDescent="0.3">
      <c r="F20" s="331" t="s">
        <v>40</v>
      </c>
      <c r="G20" s="332">
        <v>16</v>
      </c>
      <c r="H20" s="333">
        <v>2.7E-2</v>
      </c>
      <c r="I20" s="242">
        <v>1950</v>
      </c>
      <c r="J20" s="228" t="s">
        <v>50</v>
      </c>
    </row>
    <row r="21" spans="6:10" x14ac:dyDescent="0.25">
      <c r="F21" s="356" t="s">
        <v>123</v>
      </c>
    </row>
    <row r="22" spans="6:10" ht="15.75" thickBot="1" x14ac:dyDescent="0.3"/>
    <row r="23" spans="6:10" x14ac:dyDescent="0.25">
      <c r="F23" s="348" t="s">
        <v>99</v>
      </c>
      <c r="G23" s="349"/>
      <c r="H23" s="346">
        <v>2020</v>
      </c>
      <c r="I23" s="350"/>
      <c r="J23" s="351"/>
    </row>
    <row r="24" spans="6:10" x14ac:dyDescent="0.25">
      <c r="F24" s="334" t="s">
        <v>95</v>
      </c>
      <c r="G24" s="87"/>
      <c r="H24" s="341">
        <v>678.55</v>
      </c>
      <c r="I24" s="212"/>
      <c r="J24" s="238"/>
    </row>
    <row r="25" spans="6:10" x14ac:dyDescent="0.25">
      <c r="F25" s="334" t="s">
        <v>96</v>
      </c>
      <c r="G25" s="87"/>
      <c r="H25" s="341">
        <v>54.56</v>
      </c>
      <c r="I25" s="212"/>
      <c r="J25" s="238"/>
    </row>
    <row r="26" spans="6:10" ht="15.75" thickBot="1" x14ac:dyDescent="0.3">
      <c r="F26" s="335" t="s">
        <v>97</v>
      </c>
      <c r="G26" s="239"/>
      <c r="H26" s="342">
        <v>315.7</v>
      </c>
      <c r="I26" s="242"/>
      <c r="J26" s="228"/>
    </row>
    <row r="27" spans="6:10" x14ac:dyDescent="0.25">
      <c r="F27" s="356" t="s">
        <v>122</v>
      </c>
    </row>
    <row r="28" spans="6:10" ht="15.75" thickBot="1" x14ac:dyDescent="0.3">
      <c r="F28" s="45"/>
    </row>
    <row r="29" spans="6:10" x14ac:dyDescent="0.25">
      <c r="F29" s="348" t="s">
        <v>116</v>
      </c>
      <c r="G29" s="349"/>
      <c r="H29" s="346">
        <v>2020</v>
      </c>
      <c r="I29" s="350"/>
      <c r="J29" s="351"/>
    </row>
    <row r="30" spans="6:10" x14ac:dyDescent="0.25">
      <c r="F30" s="322" t="s">
        <v>128</v>
      </c>
      <c r="G30" s="336">
        <v>1</v>
      </c>
      <c r="H30" s="337">
        <v>0</v>
      </c>
      <c r="I30" s="212"/>
      <c r="J30" s="238"/>
    </row>
    <row r="31" spans="6:10" x14ac:dyDescent="0.25">
      <c r="F31" s="334" t="s">
        <v>118</v>
      </c>
      <c r="G31" s="338">
        <v>2</v>
      </c>
      <c r="H31" s="230">
        <v>15732</v>
      </c>
      <c r="I31" s="212"/>
      <c r="J31" s="238"/>
    </row>
    <row r="32" spans="6:10" x14ac:dyDescent="0.25">
      <c r="F32" s="334" t="s">
        <v>119</v>
      </c>
      <c r="G32" s="338">
        <v>3</v>
      </c>
      <c r="H32" s="230">
        <v>18878</v>
      </c>
      <c r="I32" s="212"/>
      <c r="J32" s="238"/>
    </row>
    <row r="33" spans="6:10" x14ac:dyDescent="0.25">
      <c r="F33" s="334" t="s">
        <v>120</v>
      </c>
      <c r="G33" s="338">
        <v>4</v>
      </c>
      <c r="H33" s="230">
        <v>15714</v>
      </c>
      <c r="I33" s="212"/>
      <c r="J33" s="238"/>
    </row>
    <row r="34" spans="6:10" ht="15.75" thickBot="1" x14ac:dyDescent="0.3">
      <c r="F34" s="335" t="s">
        <v>121</v>
      </c>
      <c r="G34" s="339">
        <v>5</v>
      </c>
      <c r="H34" s="343">
        <v>18856</v>
      </c>
      <c r="I34" s="242"/>
      <c r="J34" s="228"/>
    </row>
    <row r="35" spans="6:10" x14ac:dyDescent="0.25">
      <c r="F35" s="357" t="s">
        <v>117</v>
      </c>
    </row>
    <row r="36" spans="6:10" ht="15.75" thickBot="1" x14ac:dyDescent="0.3"/>
    <row r="37" spans="6:10" x14ac:dyDescent="0.25">
      <c r="F37" s="348" t="s">
        <v>174</v>
      </c>
      <c r="G37" s="349"/>
      <c r="H37" s="346">
        <v>2020</v>
      </c>
      <c r="I37" s="350"/>
      <c r="J37" s="351"/>
    </row>
    <row r="38" spans="6:10" ht="15.75" thickBot="1" x14ac:dyDescent="0.3">
      <c r="F38" s="335" t="s">
        <v>173</v>
      </c>
      <c r="G38" s="239"/>
      <c r="H38" s="340">
        <v>0.57999999999999996</v>
      </c>
      <c r="I38" s="242"/>
      <c r="J38" s="228"/>
    </row>
    <row r="39" spans="6:10" x14ac:dyDescent="0.25">
      <c r="F39" s="357" t="s">
        <v>285</v>
      </c>
      <c r="G39" s="87"/>
      <c r="H39" s="386"/>
      <c r="I39" s="212"/>
      <c r="J39" s="87"/>
    </row>
    <row r="40" spans="6:10" ht="15.75" thickBot="1" x14ac:dyDescent="0.3"/>
    <row r="41" spans="6:10" x14ac:dyDescent="0.25">
      <c r="F41" s="348" t="s">
        <v>284</v>
      </c>
      <c r="G41" s="349"/>
      <c r="H41" s="346">
        <v>2020</v>
      </c>
      <c r="I41" s="350"/>
      <c r="J41" s="351"/>
    </row>
    <row r="42" spans="6:10" ht="15.75" thickBot="1" x14ac:dyDescent="0.3">
      <c r="F42" s="335" t="s">
        <v>283</v>
      </c>
      <c r="G42" s="239"/>
      <c r="H42" s="343">
        <v>192300</v>
      </c>
      <c r="I42" s="242"/>
      <c r="J42" s="228"/>
    </row>
    <row r="43" spans="6:10" x14ac:dyDescent="0.25">
      <c r="F43" s="357" t="s">
        <v>286</v>
      </c>
    </row>
    <row r="44" spans="6:10" ht="15.75" thickBot="1" x14ac:dyDescent="0.3">
      <c r="F44" s="357"/>
    </row>
    <row r="45" spans="6:10" x14ac:dyDescent="0.25">
      <c r="F45" s="348" t="s">
        <v>288</v>
      </c>
      <c r="G45" s="349"/>
      <c r="H45" s="346">
        <v>2020</v>
      </c>
      <c r="I45" s="350"/>
      <c r="J45" s="351"/>
    </row>
    <row r="46" spans="6:10" ht="15.75" thickBot="1" x14ac:dyDescent="0.3">
      <c r="F46" s="335" t="s">
        <v>291</v>
      </c>
      <c r="G46" s="239"/>
      <c r="H46" s="343">
        <v>250000</v>
      </c>
      <c r="I46" s="242"/>
      <c r="J46" s="228"/>
    </row>
    <row r="47" spans="6:10" x14ac:dyDescent="0.25">
      <c r="F47" s="357" t="s">
        <v>287</v>
      </c>
    </row>
    <row r="48" spans="6:10" ht="15.75" thickBot="1" x14ac:dyDescent="0.3">
      <c r="F48" s="357"/>
    </row>
    <row r="49" spans="6:10" x14ac:dyDescent="0.25">
      <c r="F49" s="348" t="s">
        <v>289</v>
      </c>
      <c r="G49" s="349"/>
      <c r="H49" s="346">
        <v>2020</v>
      </c>
      <c r="I49" s="350"/>
      <c r="J49" s="351"/>
    </row>
    <row r="50" spans="6:10" ht="15.75" thickBot="1" x14ac:dyDescent="0.3">
      <c r="F50" s="335" t="s">
        <v>290</v>
      </c>
      <c r="G50" s="239"/>
      <c r="H50" s="343">
        <v>500000</v>
      </c>
      <c r="I50" s="242"/>
      <c r="J50" s="228"/>
    </row>
    <row r="51" spans="6:10" x14ac:dyDescent="0.25">
      <c r="F51" s="357"/>
    </row>
  </sheetData>
  <sheetProtection algorithmName="SHA-512" hashValue="GGA0ni6YRMluzMV40WtxnUksJM2f6OEfhxex3EtI37dJCEwB7IWEXmMg1SHA+8z8CxLuJLlrTCBtDkwvq49IDw==" saltValue="1MjdbEusgNnS1Jqj4MhtIw==" spinCount="100000" sheet="1" objects="1" scenarios="1"/>
  <sortState ref="F4:G21">
    <sortCondition ref="F4:F21"/>
  </sortState>
  <mergeCells count="2">
    <mergeCell ref="F2:J2"/>
    <mergeCell ref="F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Q396"/>
  <sheetViews>
    <sheetView showGridLines="0" topLeftCell="A89" workbookViewId="0">
      <selection activeCell="J107" sqref="J107:O107"/>
    </sheetView>
  </sheetViews>
  <sheetFormatPr defaultColWidth="9.140625" defaultRowHeight="15" x14ac:dyDescent="0.25"/>
  <cols>
    <col min="1" max="1" width="15.28515625" style="12" customWidth="1"/>
    <col min="2" max="2" width="22" style="12" customWidth="1"/>
    <col min="3" max="3" width="9.140625" style="12"/>
    <col min="4" max="6" width="15.7109375" style="12" customWidth="1"/>
    <col min="7" max="7" width="6.140625" style="12" customWidth="1"/>
    <col min="8" max="8" width="9.140625" style="12"/>
    <col min="9" max="9" width="5.42578125" style="12" customWidth="1"/>
    <col min="10" max="10" width="15.28515625" style="12" customWidth="1"/>
    <col min="11" max="11" width="22.85546875" style="12" customWidth="1"/>
    <col min="12" max="12" width="9.140625" style="12"/>
    <col min="13" max="13" width="16.28515625" style="12" customWidth="1"/>
    <col min="14" max="14" width="15.7109375" style="12" customWidth="1"/>
    <col min="15" max="15" width="17.140625" style="12" customWidth="1"/>
    <col min="16" max="16384" width="9.140625" style="12"/>
  </cols>
  <sheetData>
    <row r="1" spans="1:17" ht="18.75" x14ac:dyDescent="0.3">
      <c r="A1" s="504" t="s">
        <v>311</v>
      </c>
      <c r="B1" s="504"/>
      <c r="C1" s="504"/>
      <c r="D1" s="504"/>
      <c r="E1" s="504"/>
      <c r="F1" s="504"/>
      <c r="G1" s="504"/>
      <c r="H1" s="11"/>
      <c r="I1" s="11"/>
      <c r="J1" s="40" t="s">
        <v>265</v>
      </c>
      <c r="K1" s="37" t="str">
        <f>+'Input Project Information'!H7</f>
        <v/>
      </c>
      <c r="L1" s="37"/>
      <c r="M1" s="37"/>
      <c r="N1" s="37"/>
      <c r="O1" s="37"/>
    </row>
    <row r="2" spans="1:17" ht="18.75" x14ac:dyDescent="0.3">
      <c r="A2" s="37" t="s">
        <v>268</v>
      </c>
      <c r="B2" s="13" t="str">
        <f>+'Input Project Information'!H16</f>
        <v/>
      </c>
      <c r="C2" s="13"/>
      <c r="D2" s="13"/>
      <c r="E2" s="13"/>
      <c r="F2" s="40" t="s">
        <v>269</v>
      </c>
      <c r="G2" s="358">
        <f>VLOOKUP(+'Input Project Information'!H18,'IDC Rates'!B6:C16,2)</f>
        <v>0.54</v>
      </c>
      <c r="H2" s="11"/>
      <c r="I2" s="11"/>
      <c r="J2" s="38" t="s">
        <v>266</v>
      </c>
      <c r="K2" s="39">
        <f>+'Input Project Information'!H11</f>
        <v>43831</v>
      </c>
      <c r="L2" s="37" t="s">
        <v>130</v>
      </c>
      <c r="M2" s="39">
        <f>+'Input Project Information'!J11</f>
        <v>44561</v>
      </c>
      <c r="N2" s="41" t="s">
        <v>267</v>
      </c>
      <c r="O2" s="37" t="str">
        <f>+'Input Project Information'!H14</f>
        <v/>
      </c>
    </row>
    <row r="3" spans="1:17" x14ac:dyDescent="0.25">
      <c r="A3" s="503" t="s">
        <v>225</v>
      </c>
      <c r="B3" s="503"/>
      <c r="C3" s="503"/>
      <c r="D3" s="503"/>
      <c r="E3" s="503"/>
      <c r="F3" s="503"/>
      <c r="G3" s="503"/>
      <c r="J3" s="503" t="s">
        <v>264</v>
      </c>
      <c r="K3" s="503"/>
      <c r="L3" s="503"/>
      <c r="M3" s="503"/>
      <c r="N3" s="503"/>
      <c r="O3" s="503"/>
    </row>
    <row r="4" spans="1:17" x14ac:dyDescent="0.25">
      <c r="A4" s="19" t="s">
        <v>227</v>
      </c>
      <c r="J4" s="19" t="s">
        <v>227</v>
      </c>
    </row>
    <row r="5" spans="1:17" s="20" customFormat="1" ht="30" x14ac:dyDescent="0.25">
      <c r="B5" s="21" t="s">
        <v>12</v>
      </c>
      <c r="C5" s="21" t="s">
        <v>13</v>
      </c>
      <c r="D5" s="21" t="s">
        <v>221</v>
      </c>
      <c r="E5" s="21" t="s">
        <v>222</v>
      </c>
      <c r="F5" s="21" t="s">
        <v>26</v>
      </c>
      <c r="K5" s="21" t="s">
        <v>12</v>
      </c>
      <c r="L5" s="21" t="s">
        <v>13</v>
      </c>
      <c r="M5" s="21" t="s">
        <v>221</v>
      </c>
      <c r="N5" s="21" t="s">
        <v>222</v>
      </c>
      <c r="O5" s="21" t="s">
        <v>26</v>
      </c>
    </row>
    <row r="6" spans="1:17" s="20" customFormat="1" x14ac:dyDescent="0.25">
      <c r="A6" s="22" t="s">
        <v>229</v>
      </c>
      <c r="B6" s="23"/>
      <c r="C6" s="23"/>
      <c r="D6" s="23"/>
      <c r="E6" s="23"/>
      <c r="F6" s="23"/>
      <c r="J6" s="22" t="s">
        <v>229</v>
      </c>
      <c r="K6" s="23"/>
      <c r="L6" s="23"/>
      <c r="M6" s="23"/>
      <c r="N6" s="23"/>
      <c r="O6" s="23"/>
    </row>
    <row r="7" spans="1:17" x14ac:dyDescent="0.25">
      <c r="B7" s="12" t="str">
        <f>+'Input Personnel'!$A$8</f>
        <v/>
      </c>
      <c r="C7" s="495">
        <f>+'Input Personnel'!I8</f>
        <v>0</v>
      </c>
      <c r="D7" s="28">
        <f>+'Input Personnel'!J8</f>
        <v>0</v>
      </c>
      <c r="E7" s="28">
        <f>+'Input Personnel'!K8</f>
        <v>0</v>
      </c>
      <c r="F7" s="28">
        <f>+D7+E7</f>
        <v>0</v>
      </c>
      <c r="K7" s="12" t="str">
        <f>+'Input Personnel'!$A$8</f>
        <v/>
      </c>
      <c r="L7" s="18">
        <f>AVERAGE(+C7,C59,C111,C163,C215)</f>
        <v>0</v>
      </c>
      <c r="M7" s="28">
        <f t="shared" ref="M7:N9" si="0">+D7+D59+D111+D163+D215</f>
        <v>0</v>
      </c>
      <c r="N7" s="28">
        <f t="shared" si="0"/>
        <v>0</v>
      </c>
      <c r="O7" s="28">
        <f>+M7+N7</f>
        <v>0</v>
      </c>
    </row>
    <row r="8" spans="1:17" x14ac:dyDescent="0.25">
      <c r="B8" s="12" t="str">
        <f>+'Input Personnel'!$A$9</f>
        <v/>
      </c>
      <c r="C8" s="495">
        <f>+'Input Personnel'!I9</f>
        <v>0</v>
      </c>
      <c r="D8" s="12">
        <f>+'Input Personnel'!J9</f>
        <v>0</v>
      </c>
      <c r="E8" s="12">
        <f>+'Input Personnel'!K9</f>
        <v>0</v>
      </c>
      <c r="F8" s="12">
        <f t="shared" ref="F8:F9" si="1">+D8+E8</f>
        <v>0</v>
      </c>
      <c r="K8" s="12" t="str">
        <f>+'Input Personnel'!$A$9</f>
        <v/>
      </c>
      <c r="L8" s="18">
        <f>AVERAGE(+C8,C60,C112,C164,C216)</f>
        <v>0</v>
      </c>
      <c r="M8" s="12">
        <f t="shared" si="0"/>
        <v>0</v>
      </c>
      <c r="N8" s="12">
        <f t="shared" si="0"/>
        <v>0</v>
      </c>
      <c r="O8" s="12">
        <f t="shared" ref="O8:O9" si="2">+M8+N8</f>
        <v>0</v>
      </c>
      <c r="Q8" s="1"/>
    </row>
    <row r="9" spans="1:17" x14ac:dyDescent="0.25">
      <c r="B9" s="12" t="str">
        <f>+'Input Personnel'!$A$10</f>
        <v/>
      </c>
      <c r="C9" s="495">
        <f>+'Input Personnel'!I10</f>
        <v>0</v>
      </c>
      <c r="D9" s="12">
        <f>+'Input Personnel'!J10</f>
        <v>0</v>
      </c>
      <c r="E9" s="12">
        <f>+'Input Personnel'!K10</f>
        <v>0</v>
      </c>
      <c r="F9" s="12">
        <f t="shared" si="1"/>
        <v>0</v>
      </c>
      <c r="K9" s="12" t="str">
        <f>+'Input Personnel'!$A$10</f>
        <v/>
      </c>
      <c r="L9" s="18">
        <f>AVERAGE(+C9,C61,C113,C165,C217)</f>
        <v>0</v>
      </c>
      <c r="M9" s="12">
        <f t="shared" si="0"/>
        <v>0</v>
      </c>
      <c r="N9" s="12">
        <f t="shared" si="0"/>
        <v>0</v>
      </c>
      <c r="O9" s="12">
        <f t="shared" si="2"/>
        <v>0</v>
      </c>
    </row>
    <row r="10" spans="1:17" x14ac:dyDescent="0.25">
      <c r="A10" s="12" t="s">
        <v>228</v>
      </c>
      <c r="J10" s="12" t="s">
        <v>228</v>
      </c>
    </row>
    <row r="11" spans="1:17" x14ac:dyDescent="0.25">
      <c r="D11" s="19">
        <f>SUM('Input Personnel'!J11:J19)</f>
        <v>0</v>
      </c>
      <c r="E11" s="19">
        <f>SUM('Input Personnel'!K11:K19)</f>
        <v>0</v>
      </c>
      <c r="F11" s="19">
        <f>+D11+E11</f>
        <v>0</v>
      </c>
      <c r="M11" s="19">
        <f>+D11+D63+D115+D167+D219</f>
        <v>0</v>
      </c>
      <c r="N11" s="19">
        <f>+E11+E63+E115+E167+E219</f>
        <v>0</v>
      </c>
      <c r="O11" s="19">
        <f>+M11+N11</f>
        <v>0</v>
      </c>
    </row>
    <row r="12" spans="1:17" x14ac:dyDescent="0.25">
      <c r="A12" s="12" t="s">
        <v>223</v>
      </c>
      <c r="D12" s="24">
        <f>SUM(D7:D11)</f>
        <v>0</v>
      </c>
      <c r="E12" s="24">
        <f>SUM(E7:E11)</f>
        <v>0</v>
      </c>
      <c r="F12" s="24">
        <f>+D12+E12</f>
        <v>0</v>
      </c>
      <c r="J12" s="12" t="s">
        <v>223</v>
      </c>
      <c r="M12" s="24">
        <f>SUM(M7:M11)</f>
        <v>0</v>
      </c>
      <c r="N12" s="24">
        <f>SUM(N7:N11)</f>
        <v>0</v>
      </c>
      <c r="O12" s="24">
        <f>+M12+N12</f>
        <v>0</v>
      </c>
    </row>
    <row r="14" spans="1:17" x14ac:dyDescent="0.25">
      <c r="A14" s="19" t="s">
        <v>226</v>
      </c>
      <c r="J14" s="19" t="s">
        <v>226</v>
      </c>
    </row>
    <row r="15" spans="1:17" x14ac:dyDescent="0.25">
      <c r="D15" s="21" t="s">
        <v>25</v>
      </c>
      <c r="E15" s="21" t="s">
        <v>231</v>
      </c>
      <c r="M15" s="21" t="s">
        <v>25</v>
      </c>
      <c r="N15" s="21" t="s">
        <v>231</v>
      </c>
    </row>
    <row r="16" spans="1:17" x14ac:dyDescent="0.25">
      <c r="B16" s="12" t="str">
        <f>+'Input GRA'!$A$11</f>
        <v xml:space="preserve">Grad Student 1: </v>
      </c>
      <c r="D16" s="12">
        <f>+'Input GRA'!L12/(1+'Other Rates'!$H$11)</f>
        <v>0</v>
      </c>
      <c r="E16" s="12">
        <f>+'Input GRA'!L11</f>
        <v>0</v>
      </c>
      <c r="F16" s="12">
        <f>+D16+E16</f>
        <v>0</v>
      </c>
      <c r="K16" s="12" t="str">
        <f>+'Input GRA'!$A$11</f>
        <v xml:space="preserve">Grad Student 1: </v>
      </c>
      <c r="M16" s="12">
        <f>+D16+D68+D120+D172+D224</f>
        <v>0</v>
      </c>
      <c r="N16" s="12">
        <f>+E16+E68+E120+E172+E224</f>
        <v>0</v>
      </c>
      <c r="O16" s="12">
        <f>+M16+N16</f>
        <v>0</v>
      </c>
    </row>
    <row r="17" spans="1:15" x14ac:dyDescent="0.25">
      <c r="B17" s="12" t="str">
        <f>+'Input GRA'!$A$13</f>
        <v xml:space="preserve">Grad Student 2: </v>
      </c>
      <c r="D17" s="12">
        <f>+'Input GRA'!L14/(1+'Other Rates'!$H$11)</f>
        <v>0</v>
      </c>
      <c r="E17" s="12">
        <f>+'Input GRA'!L13</f>
        <v>0</v>
      </c>
      <c r="F17" s="12">
        <f>+D17+E17</f>
        <v>0</v>
      </c>
      <c r="K17" s="12" t="str">
        <f>+'Input GRA'!$A$13</f>
        <v xml:space="preserve">Grad Student 2: </v>
      </c>
      <c r="M17" s="12">
        <f t="shared" ref="M17:N20" si="3">+D17+D69+D121+D173+D225</f>
        <v>0</v>
      </c>
      <c r="N17" s="12">
        <f t="shared" ref="N17:N18" si="4">+E17+E69+E121+E173+E225</f>
        <v>0</v>
      </c>
      <c r="O17" s="12">
        <f>+M17+N17</f>
        <v>0</v>
      </c>
    </row>
    <row r="18" spans="1:15" x14ac:dyDescent="0.25">
      <c r="B18" s="12" t="str">
        <f>+'Input GRA'!$A$15</f>
        <v xml:space="preserve">Grad Student 3: </v>
      </c>
      <c r="D18" s="12">
        <f>+'Input GRA'!L16/(1+'Other Rates'!$H$11)</f>
        <v>0</v>
      </c>
      <c r="E18" s="12">
        <f>+'Input GRA'!L15</f>
        <v>0</v>
      </c>
      <c r="F18" s="12">
        <f>+D18+E18</f>
        <v>0</v>
      </c>
      <c r="K18" s="12" t="str">
        <f>+'Input GRA'!$A$15</f>
        <v xml:space="preserve">Grad Student 3: </v>
      </c>
      <c r="M18" s="12">
        <f t="shared" si="3"/>
        <v>0</v>
      </c>
      <c r="N18" s="12">
        <f t="shared" si="4"/>
        <v>0</v>
      </c>
      <c r="O18" s="12">
        <f>+M18+N18</f>
        <v>0</v>
      </c>
    </row>
    <row r="20" spans="1:15" x14ac:dyDescent="0.25">
      <c r="A20" s="12" t="s">
        <v>230</v>
      </c>
      <c r="D20" s="12">
        <f>'Input GRA'!L34/(1+'Other Rates'!$H$11)-SUM('PRINT Summary Budget'!D16:D18)</f>
        <v>0</v>
      </c>
      <c r="E20" s="12">
        <f>+'Input GRA'!L33-SUM('PRINT Summary Budget'!E16:E18)</f>
        <v>0</v>
      </c>
      <c r="F20" s="12">
        <f>+D20+E20</f>
        <v>0</v>
      </c>
      <c r="J20" s="12" t="s">
        <v>230</v>
      </c>
      <c r="M20" s="12">
        <f t="shared" si="3"/>
        <v>0</v>
      </c>
      <c r="N20" s="12">
        <f t="shared" si="3"/>
        <v>0</v>
      </c>
      <c r="O20" s="12">
        <f>+M20+N20</f>
        <v>0</v>
      </c>
    </row>
    <row r="21" spans="1:15" x14ac:dyDescent="0.25">
      <c r="A21" s="12" t="s">
        <v>232</v>
      </c>
      <c r="F21" s="24">
        <f>SUM(D16:D20)*'Other Rates'!$H$11</f>
        <v>0</v>
      </c>
      <c r="J21" s="12" t="s">
        <v>232</v>
      </c>
      <c r="O21" s="24">
        <f>SUM(M16:M20)*'Other Rates'!$H$11</f>
        <v>0</v>
      </c>
    </row>
    <row r="23" spans="1:15" x14ac:dyDescent="0.25">
      <c r="A23" s="12" t="s">
        <v>233</v>
      </c>
      <c r="F23" s="12">
        <f>SUM(F16:F21)</f>
        <v>0</v>
      </c>
      <c r="J23" s="12" t="s">
        <v>233</v>
      </c>
      <c r="O23" s="12">
        <f>SUM(O16:O21)</f>
        <v>0</v>
      </c>
    </row>
    <row r="25" spans="1:15" x14ac:dyDescent="0.25">
      <c r="A25" s="12" t="s">
        <v>234</v>
      </c>
      <c r="F25" s="12">
        <f>+'Input Material and Supply'!D21</f>
        <v>0</v>
      </c>
      <c r="J25" s="12" t="s">
        <v>234</v>
      </c>
      <c r="O25" s="12">
        <f>+F25+F77+F129+F181+F233</f>
        <v>0</v>
      </c>
    </row>
    <row r="27" spans="1:15" x14ac:dyDescent="0.25">
      <c r="A27" s="12" t="s">
        <v>235</v>
      </c>
      <c r="F27" s="12">
        <f>+'Input Equipment'!E21</f>
        <v>0</v>
      </c>
      <c r="J27" s="12" t="s">
        <v>235</v>
      </c>
      <c r="O27" s="12">
        <f>+F27+F79+F131+F183+F235</f>
        <v>0</v>
      </c>
    </row>
    <row r="29" spans="1:15" x14ac:dyDescent="0.25">
      <c r="A29" s="12" t="s">
        <v>24</v>
      </c>
      <c r="F29" s="12">
        <f>+'Input Travel'!F21</f>
        <v>0</v>
      </c>
      <c r="J29" s="12" t="s">
        <v>24</v>
      </c>
      <c r="O29" s="12">
        <f>+F29+F81+F133+F185+F237</f>
        <v>0</v>
      </c>
    </row>
    <row r="31" spans="1:15" x14ac:dyDescent="0.25">
      <c r="A31" s="12" t="s">
        <v>209</v>
      </c>
      <c r="F31" s="12">
        <f>+'Input Other Direct'!E21</f>
        <v>0</v>
      </c>
      <c r="J31" s="12" t="s">
        <v>209</v>
      </c>
      <c r="O31" s="12">
        <f>+F31+F83+F135+F187+F239</f>
        <v>0</v>
      </c>
    </row>
    <row r="33" spans="1:16" x14ac:dyDescent="0.25">
      <c r="A33" s="12" t="s">
        <v>236</v>
      </c>
      <c r="F33" s="12">
        <f>+'Input Subrecipients'!B13+'Input Subrecipients'!B20+'Input Subrecipients'!B27+'Input Subrecipients'!B34</f>
        <v>0</v>
      </c>
      <c r="J33" s="12" t="s">
        <v>236</v>
      </c>
      <c r="O33" s="12">
        <f>+F33+F85+F137+F189+F241</f>
        <v>0</v>
      </c>
    </row>
    <row r="35" spans="1:16" ht="17.25" x14ac:dyDescent="0.4">
      <c r="A35" s="12" t="s">
        <v>237</v>
      </c>
      <c r="F35" s="25">
        <f>+'Input Participant Support'!O21</f>
        <v>0</v>
      </c>
      <c r="J35" s="12" t="s">
        <v>237</v>
      </c>
      <c r="O35" s="25">
        <f>+F35+F87+F139+F191+F243</f>
        <v>0</v>
      </c>
    </row>
    <row r="37" spans="1:16" x14ac:dyDescent="0.25">
      <c r="A37" s="12" t="s">
        <v>200</v>
      </c>
      <c r="F37" s="12">
        <f>+F12+F23+SUM(F25:F36)</f>
        <v>0</v>
      </c>
      <c r="J37" s="12" t="s">
        <v>200</v>
      </c>
      <c r="O37" s="12">
        <f>+O12+O23+SUM(O25:O36)</f>
        <v>0</v>
      </c>
    </row>
    <row r="39" spans="1:16" ht="17.25" x14ac:dyDescent="0.4">
      <c r="A39" s="12" t="s">
        <v>199</v>
      </c>
      <c r="B39" s="454">
        <f>IF(D44&lt;&gt;0,D44,E49)</f>
        <v>0.54</v>
      </c>
      <c r="C39" s="455"/>
      <c r="D39" s="455" t="str">
        <f>+D49</f>
        <v>MTDC</v>
      </c>
      <c r="E39" s="453"/>
      <c r="F39" s="25">
        <f>IF(D44&lt;&gt;0,+D50*D44,E49*D50)</f>
        <v>0</v>
      </c>
      <c r="J39" s="12" t="s">
        <v>199</v>
      </c>
      <c r="O39" s="25">
        <f>+F39+F91+F143+F195+F247</f>
        <v>0</v>
      </c>
    </row>
    <row r="40" spans="1:16" x14ac:dyDescent="0.25">
      <c r="B40" s="1" t="s">
        <v>312</v>
      </c>
      <c r="C40" s="452" t="str">
        <f>IF(F37&lt;&gt;0,F39/F37,"not applicable")</f>
        <v>not applicable</v>
      </c>
    </row>
    <row r="41" spans="1:16" ht="17.25" x14ac:dyDescent="0.4">
      <c r="A41" s="12" t="s">
        <v>203</v>
      </c>
      <c r="F41" s="26">
        <f>+F37+F39</f>
        <v>0</v>
      </c>
      <c r="J41" s="12" t="s">
        <v>203</v>
      </c>
      <c r="O41" s="26">
        <f>+O37+O39</f>
        <v>0</v>
      </c>
    </row>
    <row r="43" spans="1:16" x14ac:dyDescent="0.25">
      <c r="K43" s="27"/>
      <c r="L43" s="27"/>
      <c r="M43" s="27"/>
      <c r="N43" s="27"/>
      <c r="O43" s="27"/>
    </row>
    <row r="44" spans="1:16" x14ac:dyDescent="0.25">
      <c r="B44" s="439" t="s">
        <v>250</v>
      </c>
      <c r="C44" s="440"/>
      <c r="D44" s="450">
        <f>VLOOKUP(B45,'IDC Rates'!$B$6:$C$16,2)</f>
        <v>0.54</v>
      </c>
      <c r="E44" s="441"/>
      <c r="K44" s="27"/>
      <c r="L44" s="27"/>
      <c r="M44" s="35"/>
      <c r="N44" s="27"/>
      <c r="O44" s="27"/>
    </row>
    <row r="45" spans="1:16" ht="15.75" thickBot="1" x14ac:dyDescent="0.3">
      <c r="B45" s="442">
        <v>1</v>
      </c>
      <c r="C45" s="431"/>
      <c r="D45" s="431"/>
      <c r="E45" s="443"/>
      <c r="K45" s="27"/>
      <c r="L45" s="27"/>
      <c r="M45" s="27"/>
      <c r="N45" s="27"/>
      <c r="O45" s="27"/>
    </row>
    <row r="46" spans="1:16" ht="15.75" thickBot="1" x14ac:dyDescent="0.3">
      <c r="B46" s="444"/>
      <c r="C46" s="431"/>
      <c r="D46" s="431"/>
      <c r="E46" s="443"/>
      <c r="J46" s="1" t="s">
        <v>294</v>
      </c>
      <c r="K46" s="27"/>
      <c r="L46" s="27"/>
      <c r="M46" s="27"/>
      <c r="N46" s="420" t="str">
        <f>IF(+'Input Personnel'!Q23+'Input Personnel'!Q44+'Input Personnel'!Q65+'Input Personnel'!Q86+'Input Personnel'!Q107&gt;0,"Yes","No")</f>
        <v>No</v>
      </c>
      <c r="O46" s="27"/>
    </row>
    <row r="47" spans="1:16" ht="15.75" thickBot="1" x14ac:dyDescent="0.3">
      <c r="B47" s="444"/>
      <c r="C47" s="431"/>
      <c r="D47" s="431"/>
      <c r="E47" s="443"/>
      <c r="K47" s="27"/>
      <c r="L47" s="27"/>
      <c r="M47" s="27"/>
      <c r="N47" s="27"/>
      <c r="O47" s="27"/>
    </row>
    <row r="48" spans="1:16" ht="15.75" thickBot="1" x14ac:dyDescent="0.3">
      <c r="B48" s="499" t="s">
        <v>251</v>
      </c>
      <c r="C48" s="500"/>
      <c r="D48" s="500"/>
      <c r="E48" s="501"/>
      <c r="J48" s="1" t="s">
        <v>295</v>
      </c>
      <c r="K48" s="27"/>
      <c r="L48" s="27"/>
      <c r="M48" s="27"/>
      <c r="N48" s="421" t="str">
        <f>IF(AND('Input Personnel'!P45-'Input Subrecipients'!C12-'Input Subrecipients'!C19-'Input Subrecipients'!C26-'Input Subrecipients'!C33&lt;=250000,'Input Personnel'!P66-'Input Subrecipients'!D12-'Input Subrecipients'!D19-'Input Subrecipients'!D26-'Input Subrecipients'!D33&lt;=250000,'Input Personnel'!P24-'Input Subrecipients'!B12-'Input Subrecipients'!B19-'Input Subrecipients'!B26-'Input Subrecipients'!B33&lt;=250000,'Input Personnel'!P87-'Input Subrecipients'!E12-'Input Subrecipients'!E19-'Input Subrecipients'!E26-'Input Subrecipients'!E33&lt;=250000,'Input Personnel'!P108-'Input Subrecipients'!F12-'Input Subrecipients'!F19-'Input Subrecipients'!F26-'Input Subrecipients'!F33&lt;=250000)=TRUE,"Yes - you can use a modular budget","No - you are over the $250K annual limit")</f>
        <v>Yes - you can use a modular budget</v>
      </c>
      <c r="O48" s="422"/>
      <c r="P48" s="423"/>
    </row>
    <row r="49" spans="1:16" ht="15.75" thickBot="1" x14ac:dyDescent="0.3">
      <c r="B49" s="444"/>
      <c r="C49" s="431"/>
      <c r="D49" s="451" t="str">
        <f>VLOOKUP(B45,'IDC Rates'!$B$6:$D$16,3)</f>
        <v>MTDC</v>
      </c>
      <c r="E49" s="449">
        <v>0</v>
      </c>
      <c r="K49" s="27"/>
      <c r="L49" s="27"/>
      <c r="M49" s="35"/>
      <c r="N49" s="27"/>
      <c r="O49" s="27"/>
    </row>
    <row r="50" spans="1:16" ht="15.75" thickBot="1" x14ac:dyDescent="0.3">
      <c r="B50" s="446" t="s">
        <v>27</v>
      </c>
      <c r="C50" s="447"/>
      <c r="D50" s="445">
        <f>IF(D49="MTDC",+F37-F27-SUM(E16:E20)-F35-'Input Other Direct'!E15-'Input Other Direct'!E16-F33+'Input Subrecipients'!B14+'Input Subrecipients'!B21+'Input Subrecipients'!B28+'Input Subrecipients'!B35,IF(D49="S&amp;W",+F12,IF(D49="TDC",F37,0)))</f>
        <v>0</v>
      </c>
      <c r="E50" s="448"/>
      <c r="J50" s="1" t="s">
        <v>296</v>
      </c>
      <c r="K50" s="27"/>
      <c r="L50" s="27"/>
      <c r="M50" s="35"/>
      <c r="N50" s="424">
        <f>ROUNDUP((+'Input Personnel'!P45+'Input Personnel'!P66+'Input Personnel'!P87+'Input Personnel'!P24+'Input Personnel'!P108)/25000,0)</f>
        <v>0</v>
      </c>
      <c r="O50" s="425" t="s">
        <v>301</v>
      </c>
      <c r="P50" s="423"/>
    </row>
    <row r="51" spans="1:16" ht="17.25" x14ac:dyDescent="0.4">
      <c r="K51" s="27"/>
      <c r="L51" s="27"/>
      <c r="M51" s="27"/>
      <c r="N51" s="404"/>
      <c r="O51" s="405"/>
    </row>
    <row r="52" spans="1:16" x14ac:dyDescent="0.25">
      <c r="K52" s="1" t="s">
        <v>304</v>
      </c>
      <c r="L52" s="27"/>
      <c r="M52" s="406" t="s">
        <v>19</v>
      </c>
      <c r="N52" s="407">
        <f>SUM('Input Personnel'!P8:P19)</f>
        <v>0</v>
      </c>
    </row>
    <row r="53" spans="1:16" ht="18.75" x14ac:dyDescent="0.3">
      <c r="A53" s="502"/>
      <c r="B53" s="502"/>
      <c r="C53" s="502"/>
      <c r="D53" s="502"/>
      <c r="E53" s="502"/>
      <c r="F53" s="502"/>
      <c r="G53" s="502"/>
      <c r="J53" s="1"/>
      <c r="K53" s="27"/>
      <c r="L53" s="27"/>
      <c r="M53" s="406" t="s">
        <v>20</v>
      </c>
      <c r="N53" s="407">
        <f>SUM('Input Personnel'!P29:P40)</f>
        <v>0</v>
      </c>
      <c r="P53" s="27"/>
    </row>
    <row r="54" spans="1:16" ht="18.75" x14ac:dyDescent="0.3">
      <c r="A54" s="13"/>
      <c r="B54" s="13"/>
      <c r="C54" s="13"/>
      <c r="D54" s="13"/>
      <c r="E54" s="13"/>
      <c r="F54" s="13"/>
      <c r="G54" s="13"/>
      <c r="J54" s="1"/>
      <c r="K54" s="27"/>
      <c r="L54" s="27"/>
      <c r="M54" s="406" t="s">
        <v>21</v>
      </c>
      <c r="N54" s="407">
        <f>SUM('Input Personnel'!P50:P61)</f>
        <v>0</v>
      </c>
      <c r="P54" s="27"/>
    </row>
    <row r="55" spans="1:16" x14ac:dyDescent="0.25">
      <c r="A55" s="503" t="s">
        <v>252</v>
      </c>
      <c r="B55" s="503"/>
      <c r="C55" s="503"/>
      <c r="D55" s="503"/>
      <c r="E55" s="503"/>
      <c r="F55" s="503"/>
      <c r="J55" s="1"/>
      <c r="K55" s="27"/>
      <c r="L55" s="27"/>
      <c r="M55" s="406" t="s">
        <v>22</v>
      </c>
      <c r="N55" s="407">
        <f>SUM('Input Personnel'!P71:P82)</f>
        <v>0</v>
      </c>
      <c r="P55" s="27"/>
    </row>
    <row r="56" spans="1:16" ht="18" thickBot="1" x14ac:dyDescent="0.45">
      <c r="A56" s="19" t="s">
        <v>227</v>
      </c>
      <c r="J56" s="1"/>
      <c r="K56" s="27"/>
      <c r="L56" s="27"/>
      <c r="M56" s="406" t="s">
        <v>23</v>
      </c>
      <c r="N56" s="408">
        <f>SUM('Input Personnel'!P92:P103)</f>
        <v>0</v>
      </c>
      <c r="P56" s="27"/>
    </row>
    <row r="57" spans="1:16" ht="30.75" thickBot="1" x14ac:dyDescent="0.3">
      <c r="A57" s="20"/>
      <c r="B57" s="21" t="s">
        <v>12</v>
      </c>
      <c r="C57" s="21" t="s">
        <v>13</v>
      </c>
      <c r="D57" s="21" t="s">
        <v>221</v>
      </c>
      <c r="E57" s="21" t="s">
        <v>222</v>
      </c>
      <c r="F57" s="21" t="s">
        <v>26</v>
      </c>
      <c r="G57" s="20"/>
      <c r="J57" s="1" t="s">
        <v>303</v>
      </c>
      <c r="K57" s="27"/>
      <c r="L57" s="27"/>
      <c r="M57" s="27"/>
      <c r="N57" s="426">
        <f>SUM(N52:N56)</f>
        <v>0</v>
      </c>
      <c r="O57" s="425" t="s">
        <v>302</v>
      </c>
      <c r="P57" s="423"/>
    </row>
    <row r="58" spans="1:16" x14ac:dyDescent="0.25">
      <c r="A58" s="22" t="s">
        <v>229</v>
      </c>
      <c r="B58" s="23"/>
      <c r="C58" s="23"/>
      <c r="D58" s="23"/>
      <c r="E58" s="23"/>
      <c r="F58" s="23"/>
      <c r="G58" s="20"/>
      <c r="P58" s="27"/>
    </row>
    <row r="59" spans="1:16" ht="15.75" thickBot="1" x14ac:dyDescent="0.3">
      <c r="B59" s="12" t="str">
        <f>+'Input Personnel'!$A$8</f>
        <v/>
      </c>
      <c r="C59" s="495">
        <f>+'Input Personnel'!I29</f>
        <v>0</v>
      </c>
      <c r="D59" s="12">
        <f>+'Input Personnel'!J29</f>
        <v>0</v>
      </c>
      <c r="E59" s="12">
        <f>+'Input Personnel'!K29</f>
        <v>0</v>
      </c>
      <c r="F59" s="12">
        <f>+D59+E59</f>
        <v>0</v>
      </c>
      <c r="J59" s="27"/>
      <c r="K59" s="27"/>
      <c r="L59" s="33"/>
      <c r="M59" s="27"/>
      <c r="N59" s="27"/>
      <c r="O59" s="27"/>
      <c r="P59" s="27"/>
    </row>
    <row r="60" spans="1:16" x14ac:dyDescent="0.25">
      <c r="B60" s="12" t="str">
        <f>+'Input Personnel'!$A$9</f>
        <v/>
      </c>
      <c r="C60" s="495">
        <f>+'Input Personnel'!I30</f>
        <v>0</v>
      </c>
      <c r="D60" s="12">
        <f>+'Input Personnel'!J30</f>
        <v>0</v>
      </c>
      <c r="E60" s="12">
        <f>+'Input Personnel'!K30</f>
        <v>0</v>
      </c>
      <c r="F60" s="12">
        <f t="shared" ref="F60:F61" si="5">+D60+E60</f>
        <v>0</v>
      </c>
      <c r="J60" s="427" t="s">
        <v>309</v>
      </c>
      <c r="K60" s="428"/>
      <c r="L60" s="429">
        <f>+G2</f>
        <v>0.54</v>
      </c>
      <c r="M60" s="27"/>
      <c r="N60" s="409"/>
      <c r="O60" s="27"/>
      <c r="P60" s="27"/>
    </row>
    <row r="61" spans="1:16" x14ac:dyDescent="0.25">
      <c r="B61" s="12" t="str">
        <f>+'Input Personnel'!$A$10</f>
        <v/>
      </c>
      <c r="C61" s="495">
        <f>+'Input Personnel'!I31</f>
        <v>0</v>
      </c>
      <c r="D61" s="12">
        <f>+'Input Personnel'!J31</f>
        <v>0</v>
      </c>
      <c r="E61" s="12">
        <f>+'Input Personnel'!K31</f>
        <v>0</v>
      </c>
      <c r="F61" s="12">
        <f t="shared" si="5"/>
        <v>0</v>
      </c>
      <c r="J61" s="430"/>
      <c r="K61" s="431"/>
      <c r="L61" s="432"/>
      <c r="M61" s="27"/>
      <c r="N61" s="27"/>
      <c r="O61" s="27"/>
      <c r="P61" s="27"/>
    </row>
    <row r="62" spans="1:16" x14ac:dyDescent="0.25">
      <c r="A62" s="12" t="s">
        <v>228</v>
      </c>
      <c r="J62" s="433" t="s">
        <v>310</v>
      </c>
      <c r="K62" s="431"/>
      <c r="L62" s="434"/>
      <c r="M62" s="27"/>
      <c r="N62" s="27"/>
      <c r="O62" s="27"/>
      <c r="P62" s="27"/>
    </row>
    <row r="63" spans="1:16" x14ac:dyDescent="0.25">
      <c r="D63" s="19">
        <f>SUM('Input Personnel'!J32:J40)</f>
        <v>0</v>
      </c>
      <c r="E63" s="19">
        <f>SUM('Input Personnel'!K32:K40)</f>
        <v>0</v>
      </c>
      <c r="F63" s="19">
        <f>+D63+E63</f>
        <v>0</v>
      </c>
      <c r="J63" s="430"/>
      <c r="K63" s="431"/>
      <c r="L63" s="434"/>
      <c r="M63" s="30"/>
      <c r="N63" s="30"/>
      <c r="O63" s="30"/>
      <c r="P63" s="27"/>
    </row>
    <row r="64" spans="1:16" x14ac:dyDescent="0.25">
      <c r="A64" s="12" t="s">
        <v>223</v>
      </c>
      <c r="D64" s="24">
        <f>SUM(D59:D63)</f>
        <v>0</v>
      </c>
      <c r="E64" s="24">
        <f>SUM(E59:E63)</f>
        <v>0</v>
      </c>
      <c r="F64" s="24">
        <f>+D64+E64</f>
        <v>0</v>
      </c>
      <c r="J64" s="435" t="s">
        <v>305</v>
      </c>
      <c r="K64" s="431"/>
      <c r="L64" s="432">
        <f>+'Other Rates'!H9</f>
        <v>0.254</v>
      </c>
      <c r="M64" s="27"/>
      <c r="N64" s="27"/>
      <c r="O64" s="27"/>
      <c r="P64" s="27"/>
    </row>
    <row r="65" spans="1:16" x14ac:dyDescent="0.25">
      <c r="J65" s="435" t="s">
        <v>306</v>
      </c>
      <c r="K65" s="431"/>
      <c r="L65" s="432">
        <f>+'Other Rates'!H10</f>
        <v>0.108</v>
      </c>
      <c r="M65" s="27"/>
      <c r="N65" s="27"/>
      <c r="O65" s="27"/>
      <c r="P65" s="27"/>
    </row>
    <row r="66" spans="1:16" x14ac:dyDescent="0.25">
      <c r="A66" s="19" t="s">
        <v>226</v>
      </c>
      <c r="J66" s="435" t="s">
        <v>33</v>
      </c>
      <c r="K66" s="431"/>
      <c r="L66" s="432">
        <f>+'Other Rates'!H11</f>
        <v>0.151</v>
      </c>
      <c r="M66" s="27"/>
      <c r="N66" s="27"/>
      <c r="O66" s="27"/>
      <c r="P66" s="27"/>
    </row>
    <row r="67" spans="1:16" ht="15.75" thickBot="1" x14ac:dyDescent="0.3">
      <c r="D67" s="21" t="s">
        <v>25</v>
      </c>
      <c r="E67" s="21" t="s">
        <v>231</v>
      </c>
      <c r="J67" s="436" t="s">
        <v>307</v>
      </c>
      <c r="K67" s="437"/>
      <c r="L67" s="438">
        <f>+'Other Rates'!H12</f>
        <v>0.29599999999999999</v>
      </c>
      <c r="M67" s="23"/>
      <c r="N67" s="23"/>
      <c r="O67" s="27"/>
      <c r="P67" s="27"/>
    </row>
    <row r="68" spans="1:16" ht="15.75" thickBot="1" x14ac:dyDescent="0.3">
      <c r="B68" s="12" t="str">
        <f>+'Input GRA'!$A$11</f>
        <v xml:space="preserve">Grad Student 1: </v>
      </c>
      <c r="D68" s="12">
        <f>+'Input GRA'!M12/(1+'Other Rates'!$H$11)</f>
        <v>0</v>
      </c>
      <c r="E68" s="12">
        <f>+'Input GRA'!M11</f>
        <v>0</v>
      </c>
      <c r="F68" s="12">
        <f>+D68+E68</f>
        <v>0</v>
      </c>
      <c r="K68" s="27"/>
      <c r="L68" s="27"/>
      <c r="M68" s="27"/>
      <c r="N68" s="27"/>
      <c r="O68" s="27"/>
      <c r="P68" s="27"/>
    </row>
    <row r="69" spans="1:16" x14ac:dyDescent="0.25">
      <c r="B69" s="12" t="str">
        <f>+'Input GRA'!$A$13</f>
        <v xml:space="preserve">Grad Student 2: </v>
      </c>
      <c r="D69" s="12">
        <f>+'Input GRA'!M14/(1+'Other Rates'!$H$11)</f>
        <v>0</v>
      </c>
      <c r="E69" s="12">
        <f>+'Input GRA'!M13</f>
        <v>0</v>
      </c>
      <c r="F69" s="12">
        <f>+D69+E69</f>
        <v>0</v>
      </c>
      <c r="J69" s="411"/>
      <c r="K69" s="412"/>
      <c r="L69" s="413"/>
      <c r="M69" s="27"/>
      <c r="N69" s="27"/>
      <c r="O69" s="27"/>
      <c r="P69" s="27"/>
    </row>
    <row r="70" spans="1:16" x14ac:dyDescent="0.25">
      <c r="B70" s="12" t="str">
        <f>+'Input GRA'!$A$15</f>
        <v xml:space="preserve">Grad Student 3: </v>
      </c>
      <c r="D70" s="12">
        <f>+'Input GRA'!M16/(1+'Other Rates'!$H$11)</f>
        <v>0</v>
      </c>
      <c r="E70" s="12">
        <f>+'Input GRA'!M15</f>
        <v>0</v>
      </c>
      <c r="F70" s="12">
        <f>+D70+E70</f>
        <v>0</v>
      </c>
      <c r="J70" s="414"/>
      <c r="K70" s="415"/>
      <c r="L70" s="416"/>
      <c r="M70" s="410" t="s">
        <v>308</v>
      </c>
      <c r="N70" s="27"/>
      <c r="O70" s="27"/>
      <c r="P70" s="27"/>
    </row>
    <row r="71" spans="1:16" x14ac:dyDescent="0.25">
      <c r="J71" s="414"/>
      <c r="K71" s="415"/>
      <c r="L71" s="416"/>
      <c r="M71" s="27"/>
      <c r="N71" s="27"/>
      <c r="O71" s="27"/>
      <c r="P71" s="27"/>
    </row>
    <row r="72" spans="1:16" x14ac:dyDescent="0.25">
      <c r="A72" s="12" t="s">
        <v>230</v>
      </c>
      <c r="D72" s="12">
        <f>'Input GRA'!M34/(1+'Other Rates'!$H$11)-SUM('PRINT Summary Budget'!D68:D70)</f>
        <v>0</v>
      </c>
      <c r="E72" s="12">
        <f>+'Input GRA'!M33-SUM('PRINT Summary Budget'!E68:E70)</f>
        <v>0</v>
      </c>
      <c r="F72" s="12">
        <f>+D72+E72</f>
        <v>0</v>
      </c>
      <c r="J72" s="414"/>
      <c r="K72" s="415"/>
      <c r="L72" s="416"/>
      <c r="M72" s="27"/>
      <c r="N72" s="27"/>
      <c r="O72" s="27"/>
      <c r="P72" s="27"/>
    </row>
    <row r="73" spans="1:16" x14ac:dyDescent="0.25">
      <c r="A73" s="12" t="s">
        <v>232</v>
      </c>
      <c r="F73" s="24">
        <f>SUM(D68:D72)*'Other Rates'!$H$11</f>
        <v>0</v>
      </c>
      <c r="J73" s="414"/>
      <c r="K73" s="415"/>
      <c r="L73" s="416"/>
      <c r="M73" s="27"/>
      <c r="N73" s="27"/>
      <c r="O73" s="27"/>
      <c r="P73" s="27"/>
    </row>
    <row r="74" spans="1:16" x14ac:dyDescent="0.25">
      <c r="J74" s="414"/>
      <c r="K74" s="415"/>
      <c r="L74" s="416"/>
      <c r="M74" s="27"/>
      <c r="N74" s="27"/>
      <c r="O74" s="27"/>
      <c r="P74" s="27"/>
    </row>
    <row r="75" spans="1:16" x14ac:dyDescent="0.25">
      <c r="A75" s="12" t="s">
        <v>233</v>
      </c>
      <c r="F75" s="12">
        <f>SUM(F68:F73)</f>
        <v>0</v>
      </c>
      <c r="J75" s="414"/>
      <c r="K75" s="415"/>
      <c r="L75" s="416"/>
      <c r="M75" s="27"/>
      <c r="N75" s="27"/>
      <c r="O75" s="27"/>
      <c r="P75" s="27"/>
    </row>
    <row r="76" spans="1:16" x14ac:dyDescent="0.25">
      <c r="J76" s="414"/>
      <c r="K76" s="415"/>
      <c r="L76" s="416"/>
      <c r="M76" s="27"/>
      <c r="N76" s="27"/>
      <c r="O76" s="27"/>
      <c r="P76" s="27"/>
    </row>
    <row r="77" spans="1:16" x14ac:dyDescent="0.25">
      <c r="A77" s="12" t="s">
        <v>234</v>
      </c>
      <c r="F77" s="12">
        <f>+'Input Material and Supply'!F21</f>
        <v>0</v>
      </c>
      <c r="J77" s="414"/>
      <c r="K77" s="415"/>
      <c r="L77" s="416"/>
      <c r="M77" s="27"/>
      <c r="N77" s="27"/>
      <c r="O77" s="27"/>
      <c r="P77" s="27"/>
    </row>
    <row r="78" spans="1:16" x14ac:dyDescent="0.25">
      <c r="J78" s="414"/>
      <c r="K78" s="415"/>
      <c r="L78" s="416"/>
      <c r="M78" s="27"/>
      <c r="N78" s="27"/>
      <c r="O78" s="27"/>
      <c r="P78" s="27"/>
    </row>
    <row r="79" spans="1:16" x14ac:dyDescent="0.25">
      <c r="A79" s="12" t="s">
        <v>235</v>
      </c>
      <c r="F79" s="12">
        <f>+'Input Equipment'!G21</f>
        <v>0</v>
      </c>
      <c r="J79" s="414"/>
      <c r="K79" s="415"/>
      <c r="L79" s="416"/>
      <c r="M79" s="27"/>
      <c r="N79" s="27"/>
      <c r="O79" s="27"/>
      <c r="P79" s="27"/>
    </row>
    <row r="80" spans="1:16" x14ac:dyDescent="0.25">
      <c r="J80" s="414"/>
      <c r="K80" s="415"/>
      <c r="L80" s="416"/>
      <c r="M80" s="27"/>
      <c r="N80" s="27"/>
      <c r="O80" s="27"/>
      <c r="P80" s="27"/>
    </row>
    <row r="81" spans="1:16" x14ac:dyDescent="0.25">
      <c r="A81" s="12" t="s">
        <v>24</v>
      </c>
      <c r="F81" s="12">
        <f>+'Input Travel'!I21</f>
        <v>0</v>
      </c>
      <c r="J81" s="414"/>
      <c r="K81" s="415"/>
      <c r="L81" s="416"/>
      <c r="M81" s="27"/>
      <c r="N81" s="27"/>
      <c r="O81" s="27"/>
      <c r="P81" s="27"/>
    </row>
    <row r="82" spans="1:16" x14ac:dyDescent="0.25">
      <c r="J82" s="414"/>
      <c r="K82" s="415"/>
      <c r="L82" s="416"/>
      <c r="M82" s="27"/>
      <c r="N82" s="27"/>
      <c r="O82" s="27"/>
      <c r="P82" s="27"/>
    </row>
    <row r="83" spans="1:16" ht="15.75" thickBot="1" x14ac:dyDescent="0.3">
      <c r="A83" s="12" t="s">
        <v>209</v>
      </c>
      <c r="F83" s="12">
        <f>+'Input Other Direct'!G21</f>
        <v>0</v>
      </c>
      <c r="J83" s="417"/>
      <c r="K83" s="418"/>
      <c r="L83" s="419"/>
      <c r="M83" s="27"/>
      <c r="N83" s="27"/>
      <c r="O83" s="27"/>
      <c r="P83" s="27"/>
    </row>
    <row r="84" spans="1:16" x14ac:dyDescent="0.25">
      <c r="J84" s="27"/>
      <c r="K84" s="27"/>
      <c r="L84" s="27"/>
      <c r="M84" s="27"/>
      <c r="N84" s="27"/>
      <c r="O84" s="27"/>
      <c r="P84" s="27"/>
    </row>
    <row r="85" spans="1:16" x14ac:dyDescent="0.25">
      <c r="A85" s="12" t="s">
        <v>236</v>
      </c>
      <c r="F85" s="12">
        <f>+'Input Subrecipients'!C13+'Input Subrecipients'!C20+'Input Subrecipients'!C27+'Input Subrecipients'!C34</f>
        <v>0</v>
      </c>
      <c r="J85" s="27"/>
      <c r="K85" s="27"/>
      <c r="L85" s="27"/>
      <c r="M85" s="27"/>
      <c r="N85" s="27"/>
      <c r="O85" s="27"/>
      <c r="P85" s="27"/>
    </row>
    <row r="86" spans="1:16" x14ac:dyDescent="0.25">
      <c r="J86" s="27"/>
      <c r="K86" s="27"/>
      <c r="L86" s="27"/>
      <c r="M86" s="27"/>
      <c r="N86" s="27"/>
      <c r="O86" s="27"/>
      <c r="P86" s="27"/>
    </row>
    <row r="87" spans="1:16" ht="17.25" x14ac:dyDescent="0.4">
      <c r="A87" s="12" t="s">
        <v>237</v>
      </c>
      <c r="F87" s="25">
        <f>+'Input Participant Support'!I21</f>
        <v>0</v>
      </c>
      <c r="J87" s="27"/>
      <c r="K87" s="27"/>
      <c r="L87" s="27"/>
      <c r="M87" s="27"/>
      <c r="N87" s="27"/>
      <c r="O87" s="34"/>
      <c r="P87" s="27"/>
    </row>
    <row r="88" spans="1:16" x14ac:dyDescent="0.25">
      <c r="J88" s="27"/>
      <c r="K88" s="27"/>
      <c r="L88" s="27"/>
      <c r="M88" s="27"/>
      <c r="N88" s="27"/>
      <c r="O88" s="27"/>
      <c r="P88" s="27"/>
    </row>
    <row r="89" spans="1:16" x14ac:dyDescent="0.25">
      <c r="A89" s="12" t="s">
        <v>200</v>
      </c>
      <c r="F89" s="12">
        <f>+F64+F75+SUM(F77:F88)</f>
        <v>0</v>
      </c>
      <c r="J89" s="27"/>
      <c r="K89" s="27"/>
      <c r="L89" s="27"/>
      <c r="M89" s="27"/>
      <c r="N89" s="27"/>
      <c r="O89" s="27"/>
      <c r="P89" s="27"/>
    </row>
    <row r="90" spans="1:16" x14ac:dyDescent="0.25">
      <c r="J90" s="27"/>
      <c r="K90" s="27"/>
      <c r="L90" s="27"/>
      <c r="M90" s="27"/>
      <c r="N90" s="27"/>
      <c r="O90" s="27"/>
      <c r="P90" s="27"/>
    </row>
    <row r="91" spans="1:16" ht="17.25" x14ac:dyDescent="0.4">
      <c r="A91" s="12" t="s">
        <v>199</v>
      </c>
      <c r="B91" s="454">
        <f>IF(D96&lt;&gt;0,D96,E101)</f>
        <v>0.54</v>
      </c>
      <c r="C91" s="455"/>
      <c r="D91" s="455" t="str">
        <f>+D101</f>
        <v>MTDC</v>
      </c>
      <c r="E91" s="453"/>
      <c r="F91" s="25">
        <f>IF(D96&lt;&gt;0,+D102*D96,E101*D102)</f>
        <v>0</v>
      </c>
      <c r="J91" s="27"/>
      <c r="K91" s="27"/>
      <c r="L91" s="27"/>
      <c r="M91" s="27"/>
      <c r="N91" s="27"/>
      <c r="O91" s="34"/>
      <c r="P91" s="27"/>
    </row>
    <row r="92" spans="1:16" x14ac:dyDescent="0.25">
      <c r="B92" s="1" t="s">
        <v>312</v>
      </c>
      <c r="C92" s="452" t="str">
        <f>IF(F89&lt;&gt;0,F91/F89,"not applicable")</f>
        <v>not applicable</v>
      </c>
      <c r="K92" s="27"/>
      <c r="L92" s="27"/>
      <c r="M92" s="27"/>
      <c r="N92" s="27"/>
      <c r="O92" s="27"/>
      <c r="P92" s="27"/>
    </row>
    <row r="93" spans="1:16" ht="17.25" x14ac:dyDescent="0.4">
      <c r="A93" s="12" t="s">
        <v>203</v>
      </c>
      <c r="F93" s="26">
        <f>+F89+F91</f>
        <v>0</v>
      </c>
      <c r="K93" s="27"/>
      <c r="L93" s="27"/>
      <c r="M93" s="27"/>
      <c r="N93" s="27"/>
      <c r="O93" s="36"/>
      <c r="P93" s="27"/>
    </row>
    <row r="94" spans="1:16" x14ac:dyDescent="0.25">
      <c r="K94" s="27"/>
      <c r="L94" s="27"/>
      <c r="M94" s="27"/>
      <c r="N94" s="27"/>
      <c r="O94" s="27"/>
      <c r="P94" s="27"/>
    </row>
    <row r="95" spans="1:16" x14ac:dyDescent="0.25">
      <c r="K95" s="27"/>
      <c r="L95" s="27"/>
      <c r="M95" s="27"/>
      <c r="N95" s="27"/>
      <c r="O95" s="27"/>
      <c r="P95" s="27"/>
    </row>
    <row r="96" spans="1:16" x14ac:dyDescent="0.25">
      <c r="B96" s="439" t="s">
        <v>250</v>
      </c>
      <c r="C96" s="440"/>
      <c r="D96" s="450">
        <f>VLOOKUP(B97,'IDC Rates'!$B$6:$C$16,2)</f>
        <v>0.54</v>
      </c>
      <c r="E96" s="441"/>
      <c r="J96" s="27"/>
      <c r="K96" s="27"/>
      <c r="L96" s="27"/>
      <c r="M96" s="35"/>
      <c r="N96" s="27"/>
      <c r="O96" s="27"/>
      <c r="P96" s="27"/>
    </row>
    <row r="97" spans="1:16" x14ac:dyDescent="0.25">
      <c r="B97" s="442">
        <v>1</v>
      </c>
      <c r="C97" s="431"/>
      <c r="D97" s="431"/>
      <c r="E97" s="443"/>
      <c r="J97" s="27"/>
      <c r="K97" s="27"/>
      <c r="L97" s="27"/>
      <c r="M97" s="27"/>
      <c r="N97" s="27"/>
      <c r="O97" s="27"/>
      <c r="P97" s="27"/>
    </row>
    <row r="98" spans="1:16" x14ac:dyDescent="0.25">
      <c r="B98" s="444"/>
      <c r="C98" s="431"/>
      <c r="D98" s="431"/>
      <c r="E98" s="443"/>
      <c r="J98" s="27"/>
      <c r="K98" s="27"/>
      <c r="L98" s="27"/>
      <c r="M98" s="27"/>
      <c r="N98" s="27"/>
      <c r="O98" s="27"/>
      <c r="P98" s="27"/>
    </row>
    <row r="99" spans="1:16" x14ac:dyDescent="0.25">
      <c r="B99" s="444"/>
      <c r="C99" s="431"/>
      <c r="D99" s="431"/>
      <c r="E99" s="443"/>
      <c r="J99" s="27"/>
      <c r="K99" s="27"/>
      <c r="L99" s="27"/>
      <c r="M99" s="27"/>
      <c r="N99" s="27"/>
      <c r="O99" s="27"/>
      <c r="P99" s="27"/>
    </row>
    <row r="100" spans="1:16" x14ac:dyDescent="0.25">
      <c r="B100" s="499" t="s">
        <v>251</v>
      </c>
      <c r="C100" s="500"/>
      <c r="D100" s="500"/>
      <c r="E100" s="501"/>
      <c r="J100" s="27"/>
      <c r="K100" s="498"/>
      <c r="L100" s="498"/>
      <c r="M100" s="498"/>
      <c r="N100" s="498"/>
      <c r="O100" s="27"/>
      <c r="P100" s="27"/>
    </row>
    <row r="101" spans="1:16" x14ac:dyDescent="0.25">
      <c r="B101" s="444"/>
      <c r="C101" s="431"/>
      <c r="D101" s="451" t="str">
        <f>VLOOKUP(B97,'IDC Rates'!$B$6:$D$16,3)</f>
        <v>MTDC</v>
      </c>
      <c r="E101" s="449">
        <v>0</v>
      </c>
      <c r="J101" s="27"/>
      <c r="K101" s="27"/>
      <c r="L101" s="27"/>
      <c r="M101" s="35"/>
      <c r="N101" s="27"/>
      <c r="O101" s="27"/>
      <c r="P101" s="27"/>
    </row>
    <row r="102" spans="1:16" x14ac:dyDescent="0.25">
      <c r="B102" s="446" t="s">
        <v>27</v>
      </c>
      <c r="C102" s="447"/>
      <c r="D102" s="445">
        <f>IF(D101="MTDC",+F89-F79-SUM(E68:E72)-F87-'Input Other Direct'!E67-'Input Other Direct'!E68-F85+'Input Subrecipients'!C14+'Input Subrecipients'!C21+'Input Subrecipients'!C28+'Input Subrecipients'!C35,IF(D101="S&amp;W",+F64,IF(D101="TDC",F89,0)))</f>
        <v>0</v>
      </c>
      <c r="E102" s="448"/>
      <c r="J102" s="27"/>
      <c r="K102" s="27"/>
      <c r="L102" s="27"/>
      <c r="M102" s="35"/>
      <c r="N102" s="27"/>
      <c r="O102" s="27"/>
      <c r="P102" s="27"/>
    </row>
    <row r="103" spans="1:16" x14ac:dyDescent="0.25">
      <c r="J103" s="27"/>
      <c r="K103" s="27"/>
      <c r="L103" s="27"/>
      <c r="M103" s="27"/>
      <c r="N103" s="27"/>
      <c r="O103" s="27"/>
      <c r="P103" s="27"/>
    </row>
    <row r="104" spans="1:16" x14ac:dyDescent="0.25">
      <c r="J104" s="27"/>
      <c r="K104" s="27"/>
      <c r="L104" s="27"/>
      <c r="M104" s="27"/>
      <c r="N104" s="27"/>
      <c r="O104" s="27"/>
      <c r="P104" s="27"/>
    </row>
    <row r="105" spans="1:16" ht="18.75" x14ac:dyDescent="0.3">
      <c r="A105" s="502"/>
      <c r="B105" s="502"/>
      <c r="C105" s="502"/>
      <c r="D105" s="502"/>
      <c r="E105" s="502"/>
      <c r="F105" s="502"/>
      <c r="G105" s="502"/>
      <c r="J105" s="27"/>
      <c r="K105" s="27"/>
      <c r="L105" s="27"/>
      <c r="M105" s="27"/>
      <c r="N105" s="27"/>
      <c r="O105" s="27"/>
      <c r="P105" s="27"/>
    </row>
    <row r="106" spans="1:16" ht="18.75" x14ac:dyDescent="0.3">
      <c r="A106" s="13"/>
      <c r="B106" s="13"/>
      <c r="C106" s="13"/>
      <c r="D106" s="13"/>
      <c r="E106" s="13"/>
      <c r="F106" s="13"/>
      <c r="G106" s="13"/>
      <c r="J106" s="29"/>
      <c r="K106" s="29"/>
      <c r="L106" s="29"/>
      <c r="M106" s="29"/>
      <c r="N106" s="29"/>
      <c r="O106" s="29"/>
      <c r="P106" s="27"/>
    </row>
    <row r="107" spans="1:16" x14ac:dyDescent="0.25">
      <c r="A107" s="503" t="s">
        <v>259</v>
      </c>
      <c r="B107" s="503"/>
      <c r="C107" s="503"/>
      <c r="D107" s="503"/>
      <c r="E107" s="503"/>
      <c r="F107" s="503"/>
      <c r="J107" s="497"/>
      <c r="K107" s="497"/>
      <c r="L107" s="497"/>
      <c r="M107" s="497"/>
      <c r="N107" s="497"/>
      <c r="O107" s="497"/>
      <c r="P107" s="27"/>
    </row>
    <row r="108" spans="1:16" x14ac:dyDescent="0.25">
      <c r="A108" s="19" t="s">
        <v>227</v>
      </c>
      <c r="J108" s="30"/>
      <c r="K108" s="27"/>
      <c r="L108" s="27"/>
      <c r="M108" s="27"/>
      <c r="N108" s="27"/>
      <c r="O108" s="27"/>
      <c r="P108" s="27"/>
    </row>
    <row r="109" spans="1:16" ht="30" x14ac:dyDescent="0.25">
      <c r="A109" s="20"/>
      <c r="B109" s="21" t="s">
        <v>12</v>
      </c>
      <c r="C109" s="21" t="s">
        <v>13</v>
      </c>
      <c r="D109" s="21" t="s">
        <v>221</v>
      </c>
      <c r="E109" s="21" t="s">
        <v>222</v>
      </c>
      <c r="F109" s="21" t="s">
        <v>26</v>
      </c>
      <c r="G109" s="20"/>
      <c r="J109" s="31"/>
      <c r="K109" s="23"/>
      <c r="L109" s="23"/>
      <c r="M109" s="23"/>
      <c r="N109" s="23"/>
      <c r="O109" s="23"/>
      <c r="P109" s="27"/>
    </row>
    <row r="110" spans="1:16" x14ac:dyDescent="0.25">
      <c r="A110" s="22" t="s">
        <v>229</v>
      </c>
      <c r="B110" s="23"/>
      <c r="C110" s="23"/>
      <c r="D110" s="23"/>
      <c r="E110" s="23"/>
      <c r="F110" s="23"/>
      <c r="G110" s="20"/>
      <c r="J110" s="32"/>
      <c r="K110" s="23"/>
      <c r="L110" s="23"/>
      <c r="M110" s="23"/>
      <c r="N110" s="23"/>
      <c r="O110" s="23"/>
      <c r="P110" s="27"/>
    </row>
    <row r="111" spans="1:16" x14ac:dyDescent="0.25">
      <c r="B111" s="12" t="str">
        <f>+'Input Personnel'!$A$8</f>
        <v/>
      </c>
      <c r="C111" s="495">
        <f>+'Input Personnel'!I50</f>
        <v>0</v>
      </c>
      <c r="D111" s="12">
        <f>+'Input Personnel'!J50</f>
        <v>0</v>
      </c>
      <c r="E111" s="12">
        <f>+'Input Personnel'!K50</f>
        <v>0</v>
      </c>
      <c r="F111" s="12">
        <f>+D111+E111</f>
        <v>0</v>
      </c>
      <c r="J111" s="27"/>
      <c r="K111" s="27"/>
      <c r="L111" s="33"/>
      <c r="M111" s="27"/>
      <c r="N111" s="27"/>
      <c r="O111" s="27"/>
      <c r="P111" s="27"/>
    </row>
    <row r="112" spans="1:16" x14ac:dyDescent="0.25">
      <c r="B112" s="12" t="str">
        <f>+'Input Personnel'!$A$9</f>
        <v/>
      </c>
      <c r="C112" s="495">
        <f>+'Input Personnel'!I51</f>
        <v>0</v>
      </c>
      <c r="D112" s="12">
        <f>+'Input Personnel'!J51</f>
        <v>0</v>
      </c>
      <c r="E112" s="12">
        <f>+'Input Personnel'!K51</f>
        <v>0</v>
      </c>
      <c r="F112" s="12">
        <f t="shared" ref="F112:F113" si="6">+D112+E112</f>
        <v>0</v>
      </c>
      <c r="J112" s="27"/>
      <c r="K112" s="27"/>
      <c r="L112" s="33"/>
      <c r="M112" s="27"/>
      <c r="N112" s="27"/>
      <c r="O112" s="27"/>
      <c r="P112" s="27"/>
    </row>
    <row r="113" spans="1:16" x14ac:dyDescent="0.25">
      <c r="B113" s="12" t="str">
        <f>+'Input Personnel'!$A$10</f>
        <v/>
      </c>
      <c r="C113" s="495">
        <f>+'Input Personnel'!I52</f>
        <v>0</v>
      </c>
      <c r="D113" s="12">
        <f>+'Input Personnel'!J52</f>
        <v>0</v>
      </c>
      <c r="E113" s="12">
        <f>+'Input Personnel'!K52</f>
        <v>0</v>
      </c>
      <c r="F113" s="12">
        <f t="shared" si="6"/>
        <v>0</v>
      </c>
      <c r="J113" s="27"/>
      <c r="K113" s="27"/>
      <c r="L113" s="33"/>
      <c r="M113" s="27"/>
      <c r="N113" s="27"/>
      <c r="O113" s="27"/>
      <c r="P113" s="27"/>
    </row>
    <row r="114" spans="1:16" x14ac:dyDescent="0.25">
      <c r="A114" s="12" t="s">
        <v>228</v>
      </c>
      <c r="J114" s="27"/>
      <c r="K114" s="27"/>
      <c r="L114" s="27"/>
      <c r="M114" s="27"/>
      <c r="N114" s="27"/>
      <c r="O114" s="27"/>
      <c r="P114" s="27"/>
    </row>
    <row r="115" spans="1:16" x14ac:dyDescent="0.25">
      <c r="D115" s="19">
        <f>SUM('Input Personnel'!J53:J61)</f>
        <v>0</v>
      </c>
      <c r="E115" s="19">
        <f>SUM('Input Personnel'!K53:K61)</f>
        <v>0</v>
      </c>
      <c r="F115" s="19">
        <f>+D115+E115</f>
        <v>0</v>
      </c>
      <c r="J115" s="27"/>
      <c r="K115" s="27"/>
      <c r="L115" s="27"/>
      <c r="M115" s="30"/>
      <c r="N115" s="30"/>
      <c r="O115" s="30"/>
      <c r="P115" s="27"/>
    </row>
    <row r="116" spans="1:16" x14ac:dyDescent="0.25">
      <c r="A116" s="12" t="s">
        <v>223</v>
      </c>
      <c r="D116" s="24">
        <f>SUM(D111:D115)</f>
        <v>0</v>
      </c>
      <c r="E116" s="24">
        <f>SUM(E111:E115)</f>
        <v>0</v>
      </c>
      <c r="F116" s="24">
        <f>+D116+E116</f>
        <v>0</v>
      </c>
      <c r="J116" s="27"/>
      <c r="K116" s="27"/>
      <c r="L116" s="27"/>
      <c r="M116" s="27"/>
      <c r="N116" s="27"/>
      <c r="O116" s="27"/>
      <c r="P116" s="27"/>
    </row>
    <row r="117" spans="1:16" x14ac:dyDescent="0.25">
      <c r="J117" s="27"/>
      <c r="K117" s="27"/>
      <c r="L117" s="27"/>
      <c r="M117" s="27"/>
      <c r="N117" s="27"/>
      <c r="O117" s="27"/>
      <c r="P117" s="27"/>
    </row>
    <row r="118" spans="1:16" x14ac:dyDescent="0.25">
      <c r="A118" s="19" t="s">
        <v>226</v>
      </c>
      <c r="J118" s="30"/>
      <c r="K118" s="27"/>
      <c r="L118" s="27"/>
      <c r="M118" s="27"/>
      <c r="N118" s="27"/>
      <c r="O118" s="27"/>
      <c r="P118" s="27"/>
    </row>
    <row r="119" spans="1:16" x14ac:dyDescent="0.25">
      <c r="D119" s="21" t="s">
        <v>25</v>
      </c>
      <c r="E119" s="21" t="s">
        <v>231</v>
      </c>
      <c r="J119" s="27"/>
      <c r="K119" s="27"/>
      <c r="L119" s="27"/>
      <c r="M119" s="23"/>
      <c r="N119" s="23"/>
      <c r="O119" s="27"/>
      <c r="P119" s="27"/>
    </row>
    <row r="120" spans="1:16" x14ac:dyDescent="0.25">
      <c r="B120" s="12" t="str">
        <f>+'Input GRA'!$A$11</f>
        <v xml:space="preserve">Grad Student 1: </v>
      </c>
      <c r="D120" s="12">
        <f>+'Input GRA'!N12/(1+'Other Rates'!$H$11)</f>
        <v>0</v>
      </c>
      <c r="E120" s="12">
        <f>+'Input GRA'!N11</f>
        <v>0</v>
      </c>
      <c r="F120" s="12">
        <f>+D120+E120</f>
        <v>0</v>
      </c>
      <c r="J120" s="27"/>
      <c r="K120" s="27"/>
      <c r="L120" s="27"/>
      <c r="M120" s="27"/>
      <c r="N120" s="27"/>
      <c r="O120" s="27"/>
      <c r="P120" s="27"/>
    </row>
    <row r="121" spans="1:16" x14ac:dyDescent="0.25">
      <c r="B121" s="12" t="str">
        <f>+'Input GRA'!$A$13</f>
        <v xml:space="preserve">Grad Student 2: </v>
      </c>
      <c r="D121" s="12">
        <f>+'Input GRA'!N14/(1+'Other Rates'!$H$11)</f>
        <v>0</v>
      </c>
      <c r="E121" s="12">
        <f>+'Input GRA'!N13</f>
        <v>0</v>
      </c>
      <c r="F121" s="12">
        <f>+D121+E121</f>
        <v>0</v>
      </c>
      <c r="J121" s="27"/>
      <c r="K121" s="27"/>
      <c r="L121" s="27"/>
      <c r="M121" s="27"/>
      <c r="N121" s="27"/>
      <c r="O121" s="27"/>
      <c r="P121" s="27"/>
    </row>
    <row r="122" spans="1:16" x14ac:dyDescent="0.25">
      <c r="B122" s="12" t="str">
        <f>+'Input GRA'!$A$15</f>
        <v xml:space="preserve">Grad Student 3: </v>
      </c>
      <c r="D122" s="12">
        <f>+'Input GRA'!N16/(1+'Other Rates'!$H$11)</f>
        <v>0</v>
      </c>
      <c r="E122" s="12">
        <f>+'Input GRA'!N15</f>
        <v>0</v>
      </c>
      <c r="F122" s="12">
        <f>+D122+E122</f>
        <v>0</v>
      </c>
      <c r="J122" s="27"/>
      <c r="K122" s="27"/>
      <c r="L122" s="27"/>
      <c r="M122" s="27"/>
      <c r="N122" s="27"/>
      <c r="O122" s="27"/>
      <c r="P122" s="27"/>
    </row>
    <row r="123" spans="1:16" x14ac:dyDescent="0.25">
      <c r="J123" s="27"/>
      <c r="K123" s="27"/>
      <c r="L123" s="27"/>
      <c r="M123" s="27"/>
      <c r="N123" s="27"/>
      <c r="O123" s="27"/>
      <c r="P123" s="27"/>
    </row>
    <row r="124" spans="1:16" x14ac:dyDescent="0.25">
      <c r="A124" s="12" t="s">
        <v>230</v>
      </c>
      <c r="D124" s="12">
        <f>'Input GRA'!N34/(1+'Other Rates'!$H$11)-SUM('PRINT Summary Budget'!D120:D122)</f>
        <v>0</v>
      </c>
      <c r="E124" s="12">
        <f>+'Input GRA'!N33-SUM('PRINT Summary Budget'!E120:E122)</f>
        <v>0</v>
      </c>
      <c r="F124" s="12">
        <f>+D124+E124</f>
        <v>0</v>
      </c>
      <c r="J124" s="27"/>
      <c r="K124" s="27"/>
      <c r="L124" s="27"/>
      <c r="M124" s="27"/>
      <c r="N124" s="27"/>
      <c r="O124" s="27"/>
      <c r="P124" s="27"/>
    </row>
    <row r="125" spans="1:16" x14ac:dyDescent="0.25">
      <c r="A125" s="12" t="s">
        <v>232</v>
      </c>
      <c r="F125" s="24">
        <f>SUM(D120:D124)*'Other Rates'!$H$11</f>
        <v>0</v>
      </c>
      <c r="J125" s="27"/>
      <c r="K125" s="27"/>
      <c r="L125" s="27"/>
      <c r="M125" s="27"/>
      <c r="N125" s="27"/>
      <c r="O125" s="27"/>
      <c r="P125" s="27"/>
    </row>
    <row r="126" spans="1:16" x14ac:dyDescent="0.25">
      <c r="J126" s="27"/>
      <c r="K126" s="27"/>
      <c r="L126" s="27"/>
      <c r="M126" s="27"/>
      <c r="N126" s="27"/>
      <c r="O126" s="27"/>
      <c r="P126" s="27"/>
    </row>
    <row r="127" spans="1:16" x14ac:dyDescent="0.25">
      <c r="A127" s="12" t="s">
        <v>233</v>
      </c>
      <c r="F127" s="12">
        <f>SUM(F120:F125)</f>
        <v>0</v>
      </c>
      <c r="J127" s="27"/>
      <c r="K127" s="27"/>
      <c r="L127" s="27"/>
      <c r="M127" s="27"/>
      <c r="N127" s="27"/>
      <c r="O127" s="27"/>
      <c r="P127" s="27"/>
    </row>
    <row r="128" spans="1:16" x14ac:dyDescent="0.25">
      <c r="J128" s="27"/>
      <c r="K128" s="27"/>
      <c r="L128" s="27"/>
      <c r="M128" s="27"/>
      <c r="N128" s="27"/>
      <c r="O128" s="27"/>
      <c r="P128" s="27"/>
    </row>
    <row r="129" spans="1:16" x14ac:dyDescent="0.25">
      <c r="A129" s="12" t="s">
        <v>234</v>
      </c>
      <c r="F129" s="12">
        <f>+'Input Material and Supply'!H21</f>
        <v>0</v>
      </c>
      <c r="J129" s="27"/>
      <c r="K129" s="27"/>
      <c r="L129" s="27"/>
      <c r="M129" s="27"/>
      <c r="N129" s="27"/>
      <c r="O129" s="27"/>
      <c r="P129" s="27"/>
    </row>
    <row r="130" spans="1:16" x14ac:dyDescent="0.25">
      <c r="J130" s="27"/>
      <c r="K130" s="27"/>
      <c r="L130" s="27"/>
      <c r="M130" s="27"/>
      <c r="N130" s="27"/>
      <c r="O130" s="27"/>
      <c r="P130" s="27"/>
    </row>
    <row r="131" spans="1:16" x14ac:dyDescent="0.25">
      <c r="A131" s="12" t="s">
        <v>235</v>
      </c>
      <c r="F131" s="12">
        <f>+'Input Equipment'!I21</f>
        <v>0</v>
      </c>
      <c r="J131" s="27"/>
      <c r="K131" s="27"/>
      <c r="L131" s="27"/>
      <c r="M131" s="27"/>
      <c r="N131" s="27"/>
      <c r="O131" s="27"/>
      <c r="P131" s="27"/>
    </row>
    <row r="132" spans="1:16" x14ac:dyDescent="0.25">
      <c r="J132" s="27"/>
      <c r="K132" s="27"/>
      <c r="L132" s="27"/>
      <c r="M132" s="27"/>
      <c r="N132" s="27"/>
      <c r="O132" s="27"/>
      <c r="P132" s="27"/>
    </row>
    <row r="133" spans="1:16" x14ac:dyDescent="0.25">
      <c r="A133" s="12" t="s">
        <v>24</v>
      </c>
      <c r="F133" s="12">
        <f>+'Input Travel'!L21</f>
        <v>0</v>
      </c>
      <c r="J133" s="27"/>
      <c r="K133" s="27"/>
      <c r="L133" s="27"/>
      <c r="M133" s="27"/>
      <c r="N133" s="27"/>
      <c r="O133" s="27"/>
      <c r="P133" s="27"/>
    </row>
    <row r="134" spans="1:16" x14ac:dyDescent="0.25">
      <c r="J134" s="27"/>
      <c r="K134" s="27"/>
      <c r="L134" s="27"/>
      <c r="M134" s="27"/>
      <c r="N134" s="27"/>
      <c r="O134" s="27"/>
      <c r="P134" s="27"/>
    </row>
    <row r="135" spans="1:16" x14ac:dyDescent="0.25">
      <c r="A135" s="12" t="s">
        <v>209</v>
      </c>
      <c r="F135" s="12">
        <f>+'Input Other Direct'!I21</f>
        <v>0</v>
      </c>
      <c r="J135" s="27"/>
      <c r="K135" s="27"/>
      <c r="L135" s="27"/>
      <c r="M135" s="27"/>
      <c r="N135" s="27"/>
      <c r="O135" s="27"/>
      <c r="P135" s="27"/>
    </row>
    <row r="136" spans="1:16" x14ac:dyDescent="0.25">
      <c r="J136" s="27"/>
      <c r="K136" s="27"/>
      <c r="L136" s="27"/>
      <c r="M136" s="27"/>
      <c r="N136" s="27"/>
      <c r="O136" s="27"/>
      <c r="P136" s="27"/>
    </row>
    <row r="137" spans="1:16" x14ac:dyDescent="0.25">
      <c r="A137" s="12" t="s">
        <v>236</v>
      </c>
      <c r="F137" s="12">
        <f>+'Input Subrecipients'!D13+'Input Subrecipients'!D20+'Input Subrecipients'!D27+'Input Subrecipients'!D34</f>
        <v>0</v>
      </c>
      <c r="J137" s="27"/>
      <c r="K137" s="27"/>
      <c r="L137" s="27"/>
      <c r="M137" s="27"/>
      <c r="N137" s="27"/>
      <c r="O137" s="27"/>
      <c r="P137" s="27"/>
    </row>
    <row r="138" spans="1:16" x14ac:dyDescent="0.25">
      <c r="J138" s="27"/>
      <c r="K138" s="27"/>
      <c r="L138" s="27"/>
      <c r="M138" s="27"/>
      <c r="N138" s="27"/>
      <c r="O138" s="27"/>
      <c r="P138" s="27"/>
    </row>
    <row r="139" spans="1:16" ht="17.25" x14ac:dyDescent="0.4">
      <c r="A139" s="12" t="s">
        <v>237</v>
      </c>
      <c r="F139" s="25">
        <f>+'Input Participant Support'!L21</f>
        <v>0</v>
      </c>
      <c r="J139" s="27"/>
      <c r="K139" s="27"/>
      <c r="L139" s="27"/>
      <c r="M139" s="27"/>
      <c r="N139" s="27"/>
      <c r="O139" s="34"/>
      <c r="P139" s="27"/>
    </row>
    <row r="140" spans="1:16" x14ac:dyDescent="0.25">
      <c r="J140" s="27"/>
      <c r="K140" s="27"/>
      <c r="L140" s="27"/>
      <c r="M140" s="27"/>
      <c r="N140" s="27"/>
      <c r="O140" s="27"/>
      <c r="P140" s="27"/>
    </row>
    <row r="141" spans="1:16" x14ac:dyDescent="0.25">
      <c r="A141" s="12" t="s">
        <v>200</v>
      </c>
      <c r="F141" s="12">
        <f>+F116+F127+SUM(F129:F140)</f>
        <v>0</v>
      </c>
      <c r="J141" s="27"/>
      <c r="K141" s="27"/>
      <c r="L141" s="27"/>
      <c r="M141" s="27"/>
      <c r="N141" s="27"/>
      <c r="O141" s="27"/>
      <c r="P141" s="27"/>
    </row>
    <row r="142" spans="1:16" x14ac:dyDescent="0.25">
      <c r="J142" s="27"/>
      <c r="K142" s="27"/>
      <c r="L142" s="27"/>
      <c r="M142" s="27"/>
      <c r="N142" s="27"/>
      <c r="O142" s="27"/>
      <c r="P142" s="27"/>
    </row>
    <row r="143" spans="1:16" ht="17.25" x14ac:dyDescent="0.4">
      <c r="A143" s="12" t="s">
        <v>199</v>
      </c>
      <c r="B143" s="454">
        <f>IF(D148&lt;&gt;0,D148,E153)</f>
        <v>0.54</v>
      </c>
      <c r="C143" s="455"/>
      <c r="D143" s="455" t="str">
        <f>+D153</f>
        <v>MTDC</v>
      </c>
      <c r="E143" s="453"/>
      <c r="F143" s="25">
        <f>IF(D148&lt;&gt;0,+D154*D148,E153*D154)</f>
        <v>0</v>
      </c>
      <c r="J143" s="27"/>
      <c r="K143" s="27"/>
      <c r="L143" s="27"/>
      <c r="M143" s="27"/>
      <c r="N143" s="27"/>
      <c r="O143" s="34"/>
      <c r="P143" s="27"/>
    </row>
    <row r="144" spans="1:16" x14ac:dyDescent="0.25">
      <c r="B144" s="1" t="s">
        <v>312</v>
      </c>
      <c r="C144" s="452" t="str">
        <f>IF(F141&lt;&gt;0,F143/F141,"not applicable")</f>
        <v>not applicable</v>
      </c>
      <c r="J144" s="27"/>
      <c r="K144" s="27"/>
      <c r="L144" s="27"/>
      <c r="M144" s="27"/>
      <c r="N144" s="27"/>
      <c r="O144" s="27"/>
      <c r="P144" s="27"/>
    </row>
    <row r="145" spans="1:16" ht="17.25" x14ac:dyDescent="0.4">
      <c r="A145" s="12" t="s">
        <v>203</v>
      </c>
      <c r="F145" s="26">
        <f>+F141+F143</f>
        <v>0</v>
      </c>
      <c r="J145" s="27"/>
      <c r="K145" s="27"/>
      <c r="L145" s="27"/>
      <c r="M145" s="27"/>
      <c r="N145" s="27"/>
      <c r="O145" s="36"/>
      <c r="P145" s="27"/>
    </row>
    <row r="146" spans="1:16" x14ac:dyDescent="0.25">
      <c r="J146" s="27"/>
      <c r="K146" s="27"/>
      <c r="L146" s="27"/>
      <c r="M146" s="27"/>
      <c r="N146" s="27"/>
      <c r="O146" s="27"/>
      <c r="P146" s="27"/>
    </row>
    <row r="147" spans="1:16" x14ac:dyDescent="0.25">
      <c r="J147" s="27"/>
      <c r="K147" s="27"/>
      <c r="L147" s="27"/>
      <c r="M147" s="27"/>
      <c r="N147" s="27"/>
      <c r="O147" s="27"/>
      <c r="P147" s="27"/>
    </row>
    <row r="148" spans="1:16" x14ac:dyDescent="0.25">
      <c r="B148" s="439" t="s">
        <v>250</v>
      </c>
      <c r="C148" s="440"/>
      <c r="D148" s="450">
        <f>VLOOKUP(B149,'IDC Rates'!$B$6:$C$16,2)</f>
        <v>0.54</v>
      </c>
      <c r="E148" s="441"/>
      <c r="J148" s="27"/>
      <c r="K148" s="27"/>
      <c r="L148" s="27"/>
      <c r="M148" s="35"/>
      <c r="N148" s="27"/>
      <c r="O148" s="27"/>
      <c r="P148" s="27"/>
    </row>
    <row r="149" spans="1:16" x14ac:dyDescent="0.25">
      <c r="B149" s="442">
        <v>1</v>
      </c>
      <c r="C149" s="431"/>
      <c r="D149" s="431"/>
      <c r="E149" s="443"/>
      <c r="J149" s="27"/>
      <c r="K149" s="27"/>
      <c r="L149" s="27"/>
      <c r="M149" s="27"/>
      <c r="N149" s="27"/>
      <c r="O149" s="27"/>
      <c r="P149" s="27"/>
    </row>
    <row r="150" spans="1:16" x14ac:dyDescent="0.25">
      <c r="B150" s="444"/>
      <c r="C150" s="431"/>
      <c r="D150" s="431"/>
      <c r="E150" s="443"/>
      <c r="J150" s="27"/>
      <c r="K150" s="27"/>
      <c r="L150" s="27"/>
      <c r="M150" s="27"/>
      <c r="N150" s="27"/>
      <c r="O150" s="27"/>
      <c r="P150" s="27"/>
    </row>
    <row r="151" spans="1:16" x14ac:dyDescent="0.25">
      <c r="B151" s="444"/>
      <c r="C151" s="431"/>
      <c r="D151" s="431"/>
      <c r="E151" s="443"/>
      <c r="J151" s="27"/>
      <c r="K151" s="27"/>
      <c r="L151" s="27"/>
      <c r="M151" s="27"/>
      <c r="N151" s="27"/>
      <c r="O151" s="27"/>
      <c r="P151" s="27"/>
    </row>
    <row r="152" spans="1:16" x14ac:dyDescent="0.25">
      <c r="B152" s="499" t="s">
        <v>251</v>
      </c>
      <c r="C152" s="500"/>
      <c r="D152" s="500"/>
      <c r="E152" s="501"/>
      <c r="J152" s="27"/>
      <c r="K152" s="498"/>
      <c r="L152" s="498"/>
      <c r="M152" s="498"/>
      <c r="N152" s="498"/>
      <c r="O152" s="27"/>
      <c r="P152" s="27"/>
    </row>
    <row r="153" spans="1:16" x14ac:dyDescent="0.25">
      <c r="B153" s="444"/>
      <c r="C153" s="431"/>
      <c r="D153" s="451" t="str">
        <f>VLOOKUP(B149,'IDC Rates'!$B$6:$D$16,3)</f>
        <v>MTDC</v>
      </c>
      <c r="E153" s="449">
        <v>0</v>
      </c>
      <c r="J153" s="27"/>
      <c r="K153" s="27"/>
      <c r="L153" s="27"/>
      <c r="M153" s="35"/>
      <c r="N153" s="27"/>
      <c r="O153" s="27"/>
      <c r="P153" s="27"/>
    </row>
    <row r="154" spans="1:16" x14ac:dyDescent="0.25">
      <c r="B154" s="446" t="s">
        <v>27</v>
      </c>
      <c r="C154" s="447"/>
      <c r="D154" s="445">
        <f>IF(D153="MTDC",+F141-F131-SUM(E120:E124)-F139-'Input Other Direct'!E119-'Input Other Direct'!E120-F137+'Input Subrecipients'!D14+'Input Subrecipients'!D21+'Input Subrecipients'!D28+'Input Subrecipients'!D35,IF(D153="S&amp;W",+F116,IF(D153="TDC",F141,0)))</f>
        <v>0</v>
      </c>
      <c r="E154" s="448"/>
      <c r="J154" s="27"/>
      <c r="K154" s="27"/>
      <c r="L154" s="27"/>
      <c r="M154" s="35"/>
      <c r="N154" s="27"/>
      <c r="O154" s="27"/>
      <c r="P154" s="27"/>
    </row>
    <row r="155" spans="1:16" x14ac:dyDescent="0.25">
      <c r="J155" s="27"/>
      <c r="K155" s="27"/>
      <c r="L155" s="27"/>
      <c r="M155" s="27"/>
      <c r="N155" s="27"/>
      <c r="O155" s="27"/>
      <c r="P155" s="27"/>
    </row>
    <row r="156" spans="1:16" x14ac:dyDescent="0.25">
      <c r="J156" s="27"/>
      <c r="K156" s="27"/>
      <c r="L156" s="27"/>
      <c r="M156" s="27"/>
      <c r="N156" s="27"/>
      <c r="O156" s="27"/>
      <c r="P156" s="27"/>
    </row>
    <row r="157" spans="1:16" ht="18.75" x14ac:dyDescent="0.3">
      <c r="A157" s="502"/>
      <c r="B157" s="502"/>
      <c r="C157" s="502"/>
      <c r="D157" s="502"/>
      <c r="E157" s="502"/>
      <c r="F157" s="502"/>
      <c r="G157" s="502"/>
      <c r="J157" s="27"/>
      <c r="K157" s="27"/>
      <c r="L157" s="27"/>
      <c r="M157" s="27"/>
      <c r="N157" s="27"/>
      <c r="O157" s="27"/>
      <c r="P157" s="27"/>
    </row>
    <row r="158" spans="1:16" ht="18.75" x14ac:dyDescent="0.3">
      <c r="A158" s="13"/>
      <c r="B158" s="13"/>
      <c r="C158" s="13"/>
      <c r="D158" s="13"/>
      <c r="E158" s="13"/>
      <c r="F158" s="13"/>
      <c r="G158" s="13"/>
      <c r="J158" s="29"/>
      <c r="K158" s="29"/>
      <c r="L158" s="29"/>
      <c r="M158" s="29"/>
      <c r="N158" s="29"/>
      <c r="O158" s="29"/>
      <c r="P158" s="27"/>
    </row>
    <row r="159" spans="1:16" x14ac:dyDescent="0.25">
      <c r="A159" s="503" t="s">
        <v>260</v>
      </c>
      <c r="B159" s="503"/>
      <c r="C159" s="503"/>
      <c r="D159" s="503"/>
      <c r="E159" s="503"/>
      <c r="F159" s="503"/>
      <c r="J159" s="497"/>
      <c r="K159" s="497"/>
      <c r="L159" s="497"/>
      <c r="M159" s="497"/>
      <c r="N159" s="497"/>
      <c r="O159" s="497"/>
      <c r="P159" s="27"/>
    </row>
    <row r="160" spans="1:16" x14ac:dyDescent="0.25">
      <c r="A160" s="19" t="s">
        <v>227</v>
      </c>
      <c r="J160" s="30"/>
      <c r="K160" s="27"/>
      <c r="L160" s="27"/>
      <c r="M160" s="27"/>
      <c r="N160" s="27"/>
      <c r="O160" s="27"/>
      <c r="P160" s="27"/>
    </row>
    <row r="161" spans="1:16" ht="30" x14ac:dyDescent="0.25">
      <c r="A161" s="20"/>
      <c r="B161" s="21" t="s">
        <v>12</v>
      </c>
      <c r="C161" s="21" t="s">
        <v>13</v>
      </c>
      <c r="D161" s="21" t="s">
        <v>221</v>
      </c>
      <c r="E161" s="21" t="s">
        <v>222</v>
      </c>
      <c r="F161" s="21" t="s">
        <v>26</v>
      </c>
      <c r="G161" s="20"/>
      <c r="J161" s="31"/>
      <c r="K161" s="23"/>
      <c r="L161" s="23"/>
      <c r="M161" s="23"/>
      <c r="N161" s="23"/>
      <c r="O161" s="23"/>
      <c r="P161" s="27"/>
    </row>
    <row r="162" spans="1:16" x14ac:dyDescent="0.25">
      <c r="A162" s="22" t="s">
        <v>229</v>
      </c>
      <c r="B162" s="23"/>
      <c r="C162" s="23"/>
      <c r="D162" s="23"/>
      <c r="E162" s="23"/>
      <c r="F162" s="23"/>
      <c r="G162" s="20"/>
      <c r="J162" s="32"/>
      <c r="K162" s="23"/>
      <c r="L162" s="23"/>
      <c r="M162" s="23"/>
      <c r="N162" s="23"/>
      <c r="O162" s="23"/>
      <c r="P162" s="27"/>
    </row>
    <row r="163" spans="1:16" x14ac:dyDescent="0.25">
      <c r="B163" s="12" t="str">
        <f>+'Input Personnel'!$A$8</f>
        <v/>
      </c>
      <c r="C163" s="495">
        <f>+'Input Personnel'!I71</f>
        <v>0</v>
      </c>
      <c r="D163" s="12">
        <f>+'Input Personnel'!J71</f>
        <v>0</v>
      </c>
      <c r="E163" s="12">
        <f>+'Input Personnel'!K71</f>
        <v>0</v>
      </c>
      <c r="F163" s="12">
        <f>+D163+E163</f>
        <v>0</v>
      </c>
      <c r="J163" s="27"/>
      <c r="K163" s="27"/>
      <c r="L163" s="33"/>
      <c r="M163" s="27"/>
      <c r="N163" s="27"/>
      <c r="O163" s="27"/>
      <c r="P163" s="27"/>
    </row>
    <row r="164" spans="1:16" x14ac:dyDescent="0.25">
      <c r="B164" s="12" t="str">
        <f>+'Input Personnel'!$A$9</f>
        <v/>
      </c>
      <c r="C164" s="495">
        <f>+'Input Personnel'!I72</f>
        <v>0</v>
      </c>
      <c r="D164" s="12">
        <f>+'Input Personnel'!J72</f>
        <v>0</v>
      </c>
      <c r="E164" s="12">
        <f>+'Input Personnel'!K72</f>
        <v>0</v>
      </c>
      <c r="F164" s="12">
        <f t="shared" ref="F164:F165" si="7">+D164+E164</f>
        <v>0</v>
      </c>
      <c r="J164" s="27"/>
      <c r="K164" s="27"/>
      <c r="L164" s="33"/>
      <c r="M164" s="27"/>
      <c r="N164" s="27"/>
      <c r="O164" s="27"/>
      <c r="P164" s="27"/>
    </row>
    <row r="165" spans="1:16" x14ac:dyDescent="0.25">
      <c r="B165" s="12" t="str">
        <f>+'Input Personnel'!$A$10</f>
        <v/>
      </c>
      <c r="C165" s="495">
        <f>+'Input Personnel'!I73</f>
        <v>0</v>
      </c>
      <c r="D165" s="12">
        <f>+'Input Personnel'!J73</f>
        <v>0</v>
      </c>
      <c r="E165" s="12">
        <f>+'Input Personnel'!K73</f>
        <v>0</v>
      </c>
      <c r="F165" s="12">
        <f t="shared" si="7"/>
        <v>0</v>
      </c>
      <c r="J165" s="27"/>
      <c r="K165" s="27"/>
      <c r="L165" s="33"/>
      <c r="M165" s="27"/>
      <c r="N165" s="27"/>
      <c r="O165" s="27"/>
      <c r="P165" s="27"/>
    </row>
    <row r="166" spans="1:16" x14ac:dyDescent="0.25">
      <c r="A166" s="12" t="s">
        <v>228</v>
      </c>
      <c r="J166" s="27"/>
      <c r="K166" s="27"/>
      <c r="L166" s="27"/>
      <c r="M166" s="27"/>
      <c r="N166" s="27"/>
      <c r="O166" s="27"/>
      <c r="P166" s="27"/>
    </row>
    <row r="167" spans="1:16" x14ac:dyDescent="0.25">
      <c r="D167" s="19">
        <f>SUM('Input Personnel'!J74:J82)</f>
        <v>0</v>
      </c>
      <c r="E167" s="19">
        <f>SUM('Input Personnel'!K74:K82)</f>
        <v>0</v>
      </c>
      <c r="F167" s="19">
        <f>+D167+E167</f>
        <v>0</v>
      </c>
      <c r="J167" s="27"/>
      <c r="K167" s="27"/>
      <c r="L167" s="27"/>
      <c r="M167" s="30"/>
      <c r="N167" s="30"/>
      <c r="O167" s="30"/>
      <c r="P167" s="27"/>
    </row>
    <row r="168" spans="1:16" x14ac:dyDescent="0.25">
      <c r="A168" s="12" t="s">
        <v>223</v>
      </c>
      <c r="D168" s="24">
        <f>SUM(D163:D167)</f>
        <v>0</v>
      </c>
      <c r="E168" s="24">
        <f>SUM(E163:E167)</f>
        <v>0</v>
      </c>
      <c r="F168" s="24">
        <f>+D168+E168</f>
        <v>0</v>
      </c>
      <c r="J168" s="27"/>
      <c r="K168" s="27"/>
      <c r="L168" s="27"/>
      <c r="M168" s="27"/>
      <c r="N168" s="27"/>
      <c r="O168" s="27"/>
      <c r="P168" s="27"/>
    </row>
    <row r="169" spans="1:16" x14ac:dyDescent="0.25">
      <c r="J169" s="27"/>
      <c r="K169" s="27"/>
      <c r="L169" s="27"/>
      <c r="M169" s="27"/>
      <c r="N169" s="27"/>
      <c r="O169" s="27"/>
      <c r="P169" s="27"/>
    </row>
    <row r="170" spans="1:16" x14ac:dyDescent="0.25">
      <c r="A170" s="19" t="s">
        <v>226</v>
      </c>
      <c r="J170" s="30"/>
      <c r="K170" s="27"/>
      <c r="L170" s="27"/>
      <c r="M170" s="27"/>
      <c r="N170" s="27"/>
      <c r="O170" s="27"/>
      <c r="P170" s="27"/>
    </row>
    <row r="171" spans="1:16" x14ac:dyDescent="0.25">
      <c r="D171" s="21" t="s">
        <v>25</v>
      </c>
      <c r="E171" s="21" t="s">
        <v>231</v>
      </c>
      <c r="J171" s="27"/>
      <c r="K171" s="27"/>
      <c r="L171" s="27"/>
      <c r="M171" s="23"/>
      <c r="N171" s="23"/>
      <c r="O171" s="27"/>
      <c r="P171" s="27"/>
    </row>
    <row r="172" spans="1:16" x14ac:dyDescent="0.25">
      <c r="B172" s="12" t="str">
        <f>+'Input GRA'!$A$11</f>
        <v xml:space="preserve">Grad Student 1: </v>
      </c>
      <c r="D172" s="12">
        <f>+'Input GRA'!O12/(1+'Other Rates'!$H$11)</f>
        <v>0</v>
      </c>
      <c r="E172" s="12">
        <f>+'Input GRA'!O11</f>
        <v>0</v>
      </c>
      <c r="F172" s="12">
        <f>+D172+E172</f>
        <v>0</v>
      </c>
      <c r="J172" s="27"/>
      <c r="K172" s="27"/>
      <c r="L172" s="27"/>
      <c r="M172" s="27"/>
      <c r="N172" s="27"/>
      <c r="O172" s="27"/>
      <c r="P172" s="27"/>
    </row>
    <row r="173" spans="1:16" x14ac:dyDescent="0.25">
      <c r="B173" s="12" t="str">
        <f>+'Input GRA'!$A$13</f>
        <v xml:space="preserve">Grad Student 2: </v>
      </c>
      <c r="D173" s="12">
        <f>+'Input GRA'!O14/(1+'Other Rates'!$H$11)</f>
        <v>0</v>
      </c>
      <c r="E173" s="12">
        <f>+'Input GRA'!O13</f>
        <v>0</v>
      </c>
      <c r="F173" s="12">
        <f>+D173+E173</f>
        <v>0</v>
      </c>
      <c r="J173" s="27"/>
      <c r="K173" s="27"/>
      <c r="L173" s="27"/>
      <c r="M173" s="27"/>
      <c r="N173" s="27"/>
      <c r="O173" s="27"/>
      <c r="P173" s="27"/>
    </row>
    <row r="174" spans="1:16" x14ac:dyDescent="0.25">
      <c r="B174" s="12" t="str">
        <f>+'Input GRA'!$A$15</f>
        <v xml:space="preserve">Grad Student 3: </v>
      </c>
      <c r="D174" s="12">
        <f>+'Input GRA'!O16/(1+'Other Rates'!$H$11)</f>
        <v>0</v>
      </c>
      <c r="E174" s="12">
        <f>+'Input GRA'!O15</f>
        <v>0</v>
      </c>
      <c r="F174" s="12">
        <f>+D174+E174</f>
        <v>0</v>
      </c>
      <c r="J174" s="27"/>
      <c r="K174" s="27"/>
      <c r="L174" s="27"/>
      <c r="M174" s="27"/>
      <c r="N174" s="27"/>
      <c r="O174" s="27"/>
      <c r="P174" s="27"/>
    </row>
    <row r="175" spans="1:16" x14ac:dyDescent="0.25">
      <c r="J175" s="27"/>
      <c r="K175" s="27"/>
      <c r="L175" s="27"/>
      <c r="M175" s="27"/>
      <c r="N175" s="27"/>
      <c r="O175" s="27"/>
      <c r="P175" s="27"/>
    </row>
    <row r="176" spans="1:16" x14ac:dyDescent="0.25">
      <c r="A176" s="12" t="s">
        <v>230</v>
      </c>
      <c r="D176" s="12">
        <f>'Input GRA'!O34/(1+'Other Rates'!$H$11)-SUM('PRINT Summary Budget'!D172:D174)</f>
        <v>0</v>
      </c>
      <c r="E176" s="12">
        <f>+'Input GRA'!O33-SUM('PRINT Summary Budget'!E172:E174)</f>
        <v>0</v>
      </c>
      <c r="F176" s="12">
        <f>+D176+E176</f>
        <v>0</v>
      </c>
      <c r="J176" s="27"/>
      <c r="K176" s="27"/>
      <c r="L176" s="27"/>
      <c r="M176" s="27"/>
      <c r="N176" s="27"/>
      <c r="O176" s="27"/>
      <c r="P176" s="27"/>
    </row>
    <row r="177" spans="1:16" x14ac:dyDescent="0.25">
      <c r="A177" s="12" t="s">
        <v>232</v>
      </c>
      <c r="F177" s="24">
        <f>SUM(D172:D176)*'Other Rates'!$H$11</f>
        <v>0</v>
      </c>
      <c r="J177" s="27"/>
      <c r="K177" s="27"/>
      <c r="L177" s="27"/>
      <c r="M177" s="27"/>
      <c r="N177" s="27"/>
      <c r="O177" s="27"/>
      <c r="P177" s="27"/>
    </row>
    <row r="178" spans="1:16" x14ac:dyDescent="0.25">
      <c r="J178" s="27"/>
      <c r="K178" s="27"/>
      <c r="L178" s="27"/>
      <c r="M178" s="27"/>
      <c r="N178" s="27"/>
      <c r="O178" s="27"/>
      <c r="P178" s="27"/>
    </row>
    <row r="179" spans="1:16" x14ac:dyDescent="0.25">
      <c r="A179" s="12" t="s">
        <v>233</v>
      </c>
      <c r="F179" s="12">
        <f>SUM(F172:F177)</f>
        <v>0</v>
      </c>
      <c r="J179" s="27"/>
      <c r="K179" s="27"/>
      <c r="L179" s="27"/>
      <c r="M179" s="27"/>
      <c r="N179" s="27"/>
      <c r="O179" s="27"/>
      <c r="P179" s="27"/>
    </row>
    <row r="180" spans="1:16" x14ac:dyDescent="0.25">
      <c r="J180" s="27"/>
      <c r="K180" s="27"/>
      <c r="L180" s="27"/>
      <c r="M180" s="27"/>
      <c r="N180" s="27"/>
      <c r="O180" s="27"/>
      <c r="P180" s="27"/>
    </row>
    <row r="181" spans="1:16" x14ac:dyDescent="0.25">
      <c r="A181" s="12" t="s">
        <v>234</v>
      </c>
      <c r="F181" s="12">
        <f>+'Input Material and Supply'!J21</f>
        <v>0</v>
      </c>
      <c r="J181" s="27"/>
      <c r="K181" s="27"/>
      <c r="L181" s="27"/>
      <c r="M181" s="27"/>
      <c r="N181" s="27"/>
      <c r="O181" s="27"/>
      <c r="P181" s="27"/>
    </row>
    <row r="182" spans="1:16" x14ac:dyDescent="0.25">
      <c r="J182" s="27"/>
      <c r="K182" s="27"/>
      <c r="L182" s="27"/>
      <c r="M182" s="27"/>
      <c r="N182" s="27"/>
      <c r="O182" s="27"/>
      <c r="P182" s="27"/>
    </row>
    <row r="183" spans="1:16" x14ac:dyDescent="0.25">
      <c r="A183" s="12" t="s">
        <v>235</v>
      </c>
      <c r="F183" s="12">
        <f>+'Input Equipment'!K21</f>
        <v>0</v>
      </c>
      <c r="J183" s="27"/>
      <c r="K183" s="27"/>
      <c r="L183" s="27"/>
      <c r="M183" s="27"/>
      <c r="N183" s="27"/>
      <c r="O183" s="27"/>
      <c r="P183" s="27"/>
    </row>
    <row r="184" spans="1:16" x14ac:dyDescent="0.25">
      <c r="J184" s="27"/>
      <c r="K184" s="27"/>
      <c r="L184" s="27"/>
      <c r="M184" s="27"/>
      <c r="N184" s="27"/>
      <c r="O184" s="27"/>
      <c r="P184" s="27"/>
    </row>
    <row r="185" spans="1:16" x14ac:dyDescent="0.25">
      <c r="A185" s="12" t="s">
        <v>24</v>
      </c>
      <c r="F185" s="12">
        <f>+'Input Travel'!O21</f>
        <v>0</v>
      </c>
      <c r="J185" s="27"/>
      <c r="K185" s="27"/>
      <c r="L185" s="27"/>
      <c r="M185" s="27"/>
      <c r="N185" s="27"/>
      <c r="O185" s="27"/>
      <c r="P185" s="27"/>
    </row>
    <row r="186" spans="1:16" x14ac:dyDescent="0.25">
      <c r="J186" s="27"/>
      <c r="K186" s="27"/>
      <c r="L186" s="27"/>
      <c r="M186" s="27"/>
      <c r="N186" s="27"/>
      <c r="O186" s="27"/>
      <c r="P186" s="27"/>
    </row>
    <row r="187" spans="1:16" x14ac:dyDescent="0.25">
      <c r="A187" s="12" t="s">
        <v>209</v>
      </c>
      <c r="F187" s="12">
        <f>+'Input Other Direct'!K21</f>
        <v>0</v>
      </c>
      <c r="J187" s="27"/>
      <c r="K187" s="27"/>
      <c r="L187" s="27"/>
      <c r="M187" s="27"/>
      <c r="N187" s="27"/>
      <c r="O187" s="27"/>
      <c r="P187" s="27"/>
    </row>
    <row r="188" spans="1:16" x14ac:dyDescent="0.25">
      <c r="J188" s="27"/>
      <c r="K188" s="27"/>
      <c r="L188" s="27"/>
      <c r="M188" s="27"/>
      <c r="N188" s="27"/>
      <c r="O188" s="27"/>
      <c r="P188" s="27"/>
    </row>
    <row r="189" spans="1:16" x14ac:dyDescent="0.25">
      <c r="A189" s="12" t="s">
        <v>236</v>
      </c>
      <c r="F189" s="12">
        <f>+'Input Subrecipients'!E13+'Input Subrecipients'!E20+'Input Subrecipients'!E27+'Input Subrecipients'!E34</f>
        <v>0</v>
      </c>
      <c r="J189" s="27"/>
      <c r="K189" s="27"/>
      <c r="L189" s="27"/>
      <c r="M189" s="27"/>
      <c r="N189" s="27"/>
      <c r="O189" s="27"/>
      <c r="P189" s="27"/>
    </row>
    <row r="190" spans="1:16" x14ac:dyDescent="0.25">
      <c r="J190" s="27"/>
      <c r="K190" s="27"/>
      <c r="L190" s="27"/>
      <c r="M190" s="27"/>
      <c r="N190" s="27"/>
      <c r="O190" s="27"/>
      <c r="P190" s="27"/>
    </row>
    <row r="191" spans="1:16" ht="17.25" x14ac:dyDescent="0.4">
      <c r="A191" s="12" t="s">
        <v>237</v>
      </c>
      <c r="F191" s="25">
        <f>+'Input Participant Support'!L73</f>
        <v>0</v>
      </c>
      <c r="J191" s="27"/>
      <c r="K191" s="27"/>
      <c r="L191" s="27"/>
      <c r="M191" s="27"/>
      <c r="N191" s="27"/>
      <c r="O191" s="34"/>
      <c r="P191" s="27"/>
    </row>
    <row r="192" spans="1:16" x14ac:dyDescent="0.25">
      <c r="J192" s="27"/>
      <c r="K192" s="27"/>
      <c r="L192" s="27"/>
      <c r="M192" s="27"/>
      <c r="N192" s="27"/>
      <c r="O192" s="27"/>
      <c r="P192" s="27"/>
    </row>
    <row r="193" spans="1:16" x14ac:dyDescent="0.25">
      <c r="A193" s="12" t="s">
        <v>200</v>
      </c>
      <c r="F193" s="12">
        <f>+F168+F179+SUM(F181:F192)</f>
        <v>0</v>
      </c>
      <c r="J193" s="27"/>
      <c r="K193" s="27"/>
      <c r="L193" s="27"/>
      <c r="M193" s="27"/>
      <c r="N193" s="27"/>
      <c r="O193" s="27"/>
      <c r="P193" s="27"/>
    </row>
    <row r="194" spans="1:16" x14ac:dyDescent="0.25">
      <c r="J194" s="27"/>
      <c r="K194" s="27"/>
      <c r="L194" s="27"/>
      <c r="M194" s="27"/>
      <c r="N194" s="27"/>
      <c r="O194" s="27"/>
      <c r="P194" s="27"/>
    </row>
    <row r="195" spans="1:16" ht="17.25" x14ac:dyDescent="0.4">
      <c r="A195" s="12" t="s">
        <v>199</v>
      </c>
      <c r="F195" s="25">
        <f>IF(D200&lt;&gt;0,+D206*D200,E205*D206)</f>
        <v>0</v>
      </c>
      <c r="J195" s="27"/>
      <c r="K195" s="27"/>
      <c r="L195" s="27"/>
      <c r="M195" s="27"/>
      <c r="N195" s="27"/>
      <c r="O195" s="34"/>
      <c r="P195" s="27"/>
    </row>
    <row r="196" spans="1:16" x14ac:dyDescent="0.25">
      <c r="J196" s="27"/>
      <c r="K196" s="27"/>
      <c r="L196" s="27"/>
      <c r="M196" s="27"/>
      <c r="N196" s="27"/>
      <c r="O196" s="27"/>
      <c r="P196" s="27"/>
    </row>
    <row r="197" spans="1:16" ht="17.25" x14ac:dyDescent="0.4">
      <c r="A197" s="12" t="s">
        <v>203</v>
      </c>
      <c r="F197" s="26">
        <f>+F193+F195</f>
        <v>0</v>
      </c>
      <c r="J197" s="27"/>
      <c r="K197" s="27"/>
      <c r="L197" s="27"/>
      <c r="M197" s="27"/>
      <c r="N197" s="27"/>
      <c r="O197" s="36"/>
      <c r="P197" s="27"/>
    </row>
    <row r="198" spans="1:16" x14ac:dyDescent="0.25">
      <c r="J198" s="27"/>
      <c r="K198" s="27"/>
      <c r="L198" s="27"/>
      <c r="M198" s="27"/>
      <c r="N198" s="27"/>
      <c r="O198" s="27"/>
      <c r="P198" s="27"/>
    </row>
    <row r="199" spans="1:16" x14ac:dyDescent="0.25">
      <c r="J199" s="27"/>
      <c r="K199" s="27"/>
      <c r="L199" s="27"/>
      <c r="M199" s="27"/>
      <c r="N199" s="27"/>
      <c r="O199" s="27"/>
      <c r="P199" s="27"/>
    </row>
    <row r="200" spans="1:16" x14ac:dyDescent="0.25">
      <c r="B200" s="439" t="s">
        <v>250</v>
      </c>
      <c r="C200" s="440"/>
      <c r="D200" s="450">
        <f>VLOOKUP(B201,'IDC Rates'!$B$6:$C$16,2)</f>
        <v>0.54</v>
      </c>
      <c r="E200" s="441"/>
      <c r="J200" s="27"/>
      <c r="K200" s="27"/>
      <c r="L200" s="27"/>
      <c r="M200" s="35"/>
      <c r="N200" s="27"/>
      <c r="O200" s="27"/>
      <c r="P200" s="27"/>
    </row>
    <row r="201" spans="1:16" x14ac:dyDescent="0.25">
      <c r="B201" s="442">
        <v>1</v>
      </c>
      <c r="C201" s="431"/>
      <c r="D201" s="431"/>
      <c r="E201" s="443"/>
      <c r="J201" s="27"/>
      <c r="K201" s="27"/>
      <c r="L201" s="27"/>
      <c r="M201" s="27"/>
      <c r="N201" s="27"/>
      <c r="O201" s="27"/>
      <c r="P201" s="27"/>
    </row>
    <row r="202" spans="1:16" x14ac:dyDescent="0.25">
      <c r="B202" s="444"/>
      <c r="C202" s="431"/>
      <c r="D202" s="431"/>
      <c r="E202" s="443"/>
      <c r="J202" s="27"/>
      <c r="K202" s="27"/>
      <c r="L202" s="27"/>
      <c r="M202" s="27"/>
      <c r="N202" s="27"/>
      <c r="O202" s="27"/>
      <c r="P202" s="27"/>
    </row>
    <row r="203" spans="1:16" x14ac:dyDescent="0.25">
      <c r="B203" s="444"/>
      <c r="C203" s="431"/>
      <c r="D203" s="431"/>
      <c r="E203" s="443"/>
      <c r="J203" s="27"/>
      <c r="K203" s="27"/>
      <c r="L203" s="27"/>
      <c r="M203" s="27"/>
      <c r="N203" s="27"/>
      <c r="O203" s="27"/>
      <c r="P203" s="27"/>
    </row>
    <row r="204" spans="1:16" x14ac:dyDescent="0.25">
      <c r="B204" s="499" t="s">
        <v>251</v>
      </c>
      <c r="C204" s="500"/>
      <c r="D204" s="500"/>
      <c r="E204" s="501"/>
      <c r="J204" s="27"/>
      <c r="K204" s="498"/>
      <c r="L204" s="498"/>
      <c r="M204" s="498"/>
      <c r="N204" s="498"/>
      <c r="O204" s="27"/>
      <c r="P204" s="27"/>
    </row>
    <row r="205" spans="1:16" x14ac:dyDescent="0.25">
      <c r="B205" s="444"/>
      <c r="C205" s="431"/>
      <c r="D205" s="451" t="str">
        <f>VLOOKUP(B201,'IDC Rates'!$B$6:$D$16,3)</f>
        <v>MTDC</v>
      </c>
      <c r="E205" s="449">
        <v>0</v>
      </c>
      <c r="J205" s="27"/>
      <c r="K205" s="27"/>
      <c r="L205" s="27"/>
      <c r="M205" s="35"/>
      <c r="N205" s="27"/>
      <c r="O205" s="27"/>
      <c r="P205" s="27"/>
    </row>
    <row r="206" spans="1:16" x14ac:dyDescent="0.25">
      <c r="B206" s="446" t="s">
        <v>27</v>
      </c>
      <c r="C206" s="447"/>
      <c r="D206" s="445">
        <f>IF(D205="MTDC",+F193-F183-SUM(E172:E176)-F191-'Input Other Direct'!E171-'Input Other Direct'!E172-F189+'Input Subrecipients'!E14+'Input Subrecipients'!E21+'Input Subrecipients'!E28+'Input Subrecipients'!E35,IF(D205="S&amp;W",+F168,IF(D205="TDC",F193,0)))</f>
        <v>0</v>
      </c>
      <c r="E206" s="448"/>
      <c r="J206" s="27"/>
      <c r="K206" s="27"/>
      <c r="L206" s="27"/>
      <c r="M206" s="35"/>
      <c r="N206" s="27"/>
      <c r="O206" s="27"/>
      <c r="P206" s="27"/>
    </row>
    <row r="207" spans="1:16" x14ac:dyDescent="0.25">
      <c r="J207" s="27"/>
      <c r="K207" s="27"/>
      <c r="L207" s="27"/>
      <c r="M207" s="27"/>
      <c r="N207" s="27"/>
      <c r="O207" s="27"/>
      <c r="P207" s="27"/>
    </row>
    <row r="208" spans="1:16" x14ac:dyDescent="0.25">
      <c r="J208" s="27"/>
      <c r="K208" s="27"/>
      <c r="L208" s="27"/>
      <c r="M208" s="27"/>
      <c r="N208" s="27"/>
      <c r="O208" s="27"/>
      <c r="P208" s="27"/>
    </row>
    <row r="209" spans="1:16" ht="18.75" x14ac:dyDescent="0.3">
      <c r="A209" s="502"/>
      <c r="B209" s="502"/>
      <c r="C209" s="502"/>
      <c r="D209" s="502"/>
      <c r="E209" s="502"/>
      <c r="F209" s="502"/>
      <c r="G209" s="502"/>
      <c r="J209" s="27"/>
      <c r="K209" s="27"/>
      <c r="L209" s="27"/>
      <c r="M209" s="27"/>
      <c r="N209" s="27"/>
      <c r="O209" s="27"/>
      <c r="P209" s="27"/>
    </row>
    <row r="210" spans="1:16" ht="18.75" x14ac:dyDescent="0.3">
      <c r="A210" s="13"/>
      <c r="B210" s="13"/>
      <c r="C210" s="13"/>
      <c r="D210" s="13"/>
      <c r="E210" s="13"/>
      <c r="F210" s="13"/>
      <c r="G210" s="13"/>
      <c r="J210" s="29"/>
      <c r="K210" s="29"/>
      <c r="L210" s="29"/>
      <c r="M210" s="29"/>
      <c r="N210" s="29"/>
      <c r="O210" s="29"/>
      <c r="P210" s="27"/>
    </row>
    <row r="211" spans="1:16" x14ac:dyDescent="0.25">
      <c r="A211" s="503" t="s">
        <v>261</v>
      </c>
      <c r="B211" s="503"/>
      <c r="C211" s="503"/>
      <c r="D211" s="503"/>
      <c r="E211" s="503"/>
      <c r="F211" s="503"/>
      <c r="J211" s="497"/>
      <c r="K211" s="497"/>
      <c r="L211" s="497"/>
      <c r="M211" s="497"/>
      <c r="N211" s="497"/>
      <c r="O211" s="497"/>
      <c r="P211" s="27"/>
    </row>
    <row r="212" spans="1:16" x14ac:dyDescent="0.25">
      <c r="A212" s="19" t="s">
        <v>227</v>
      </c>
      <c r="J212" s="30"/>
      <c r="K212" s="27"/>
      <c r="L212" s="27"/>
      <c r="M212" s="27"/>
      <c r="N212" s="27"/>
      <c r="O212" s="27"/>
      <c r="P212" s="27"/>
    </row>
    <row r="213" spans="1:16" ht="30" x14ac:dyDescent="0.25">
      <c r="A213" s="20"/>
      <c r="B213" s="21" t="s">
        <v>12</v>
      </c>
      <c r="C213" s="21" t="s">
        <v>13</v>
      </c>
      <c r="D213" s="21" t="s">
        <v>221</v>
      </c>
      <c r="E213" s="21" t="s">
        <v>222</v>
      </c>
      <c r="F213" s="21" t="s">
        <v>26</v>
      </c>
      <c r="G213" s="20"/>
      <c r="J213" s="31"/>
      <c r="K213" s="23"/>
      <c r="L213" s="23"/>
      <c r="M213" s="23"/>
      <c r="N213" s="23"/>
      <c r="O213" s="23"/>
      <c r="P213" s="27"/>
    </row>
    <row r="214" spans="1:16" x14ac:dyDescent="0.25">
      <c r="A214" s="22" t="s">
        <v>229</v>
      </c>
      <c r="B214" s="23"/>
      <c r="C214" s="23"/>
      <c r="D214" s="23"/>
      <c r="E214" s="23"/>
      <c r="F214" s="23"/>
      <c r="G214" s="20"/>
      <c r="J214" s="32"/>
      <c r="K214" s="23"/>
      <c r="L214" s="23"/>
      <c r="M214" s="23"/>
      <c r="N214" s="23"/>
      <c r="O214" s="23"/>
      <c r="P214" s="27"/>
    </row>
    <row r="215" spans="1:16" x14ac:dyDescent="0.25">
      <c r="B215" s="12" t="str">
        <f>+'Input Personnel'!$A$8</f>
        <v/>
      </c>
      <c r="C215" s="495">
        <f>+'Input Personnel'!I92</f>
        <v>0</v>
      </c>
      <c r="D215" s="12">
        <f>+'Input Personnel'!J92</f>
        <v>0</v>
      </c>
      <c r="E215" s="12">
        <f>+'Input Personnel'!K92</f>
        <v>0</v>
      </c>
      <c r="F215" s="12">
        <f>+D215+E215</f>
        <v>0</v>
      </c>
      <c r="J215" s="27"/>
      <c r="K215" s="27"/>
      <c r="L215" s="33"/>
      <c r="M215" s="27"/>
      <c r="N215" s="27"/>
      <c r="O215" s="27"/>
      <c r="P215" s="27"/>
    </row>
    <row r="216" spans="1:16" x14ac:dyDescent="0.25">
      <c r="B216" s="12" t="str">
        <f>+'Input Personnel'!$A$9</f>
        <v/>
      </c>
      <c r="C216" s="495">
        <f>+'Input Personnel'!I93</f>
        <v>0</v>
      </c>
      <c r="D216" s="12">
        <f>+'Input Personnel'!J93</f>
        <v>0</v>
      </c>
      <c r="E216" s="12">
        <f>+'Input Personnel'!K93</f>
        <v>0</v>
      </c>
      <c r="F216" s="12">
        <f t="shared" ref="F216:F217" si="8">+D216+E216</f>
        <v>0</v>
      </c>
      <c r="J216" s="27"/>
      <c r="K216" s="27"/>
      <c r="L216" s="33"/>
      <c r="M216" s="27"/>
      <c r="N216" s="27"/>
      <c r="O216" s="27"/>
      <c r="P216" s="27"/>
    </row>
    <row r="217" spans="1:16" x14ac:dyDescent="0.25">
      <c r="B217" s="12" t="str">
        <f>+'Input Personnel'!$A$10</f>
        <v/>
      </c>
      <c r="C217" s="495">
        <f>+'Input Personnel'!I94</f>
        <v>0</v>
      </c>
      <c r="D217" s="12">
        <f>+'Input Personnel'!J94</f>
        <v>0</v>
      </c>
      <c r="E217" s="12">
        <f>+'Input Personnel'!K94</f>
        <v>0</v>
      </c>
      <c r="F217" s="12">
        <f t="shared" si="8"/>
        <v>0</v>
      </c>
      <c r="J217" s="27"/>
      <c r="K217" s="27"/>
      <c r="L217" s="33"/>
      <c r="M217" s="27"/>
      <c r="N217" s="27"/>
      <c r="O217" s="27"/>
      <c r="P217" s="27"/>
    </row>
    <row r="218" spans="1:16" x14ac:dyDescent="0.25">
      <c r="A218" s="12" t="s">
        <v>228</v>
      </c>
      <c r="J218" s="27"/>
      <c r="K218" s="27"/>
      <c r="L218" s="27"/>
      <c r="M218" s="27"/>
      <c r="N218" s="27"/>
      <c r="O218" s="27"/>
      <c r="P218" s="27"/>
    </row>
    <row r="219" spans="1:16" x14ac:dyDescent="0.25">
      <c r="D219" s="19">
        <f>SUM('Input Personnel'!J96:J103)</f>
        <v>0</v>
      </c>
      <c r="E219" s="19">
        <f>SUM('Input Personnel'!K96:K103)</f>
        <v>0</v>
      </c>
      <c r="F219" s="19">
        <f>+D219+E219</f>
        <v>0</v>
      </c>
      <c r="J219" s="27"/>
      <c r="K219" s="27"/>
      <c r="L219" s="27"/>
      <c r="M219" s="30"/>
      <c r="N219" s="30"/>
      <c r="O219" s="30"/>
      <c r="P219" s="27"/>
    </row>
    <row r="220" spans="1:16" x14ac:dyDescent="0.25">
      <c r="A220" s="12" t="s">
        <v>223</v>
      </c>
      <c r="D220" s="24">
        <f>SUM(D215:D219)</f>
        <v>0</v>
      </c>
      <c r="E220" s="24">
        <f>SUM(E215:E219)</f>
        <v>0</v>
      </c>
      <c r="F220" s="24">
        <f>+D220+E220</f>
        <v>0</v>
      </c>
      <c r="J220" s="27"/>
      <c r="K220" s="27"/>
      <c r="L220" s="27"/>
      <c r="M220" s="27"/>
      <c r="N220" s="27"/>
      <c r="O220" s="27"/>
      <c r="P220" s="27"/>
    </row>
    <row r="221" spans="1:16" x14ac:dyDescent="0.25">
      <c r="J221" s="27"/>
      <c r="K221" s="27"/>
      <c r="L221" s="27"/>
      <c r="M221" s="27"/>
      <c r="N221" s="27"/>
      <c r="O221" s="27"/>
      <c r="P221" s="27"/>
    </row>
    <row r="222" spans="1:16" x14ac:dyDescent="0.25">
      <c r="A222" s="19" t="s">
        <v>226</v>
      </c>
      <c r="J222" s="30"/>
      <c r="K222" s="27"/>
      <c r="L222" s="27"/>
      <c r="M222" s="27"/>
      <c r="N222" s="27"/>
      <c r="O222" s="27"/>
      <c r="P222" s="27"/>
    </row>
    <row r="223" spans="1:16" x14ac:dyDescent="0.25">
      <c r="D223" s="21" t="s">
        <v>25</v>
      </c>
      <c r="E223" s="21" t="s">
        <v>231</v>
      </c>
      <c r="J223" s="27"/>
      <c r="K223" s="27"/>
      <c r="L223" s="27"/>
      <c r="M223" s="23"/>
      <c r="N223" s="23"/>
      <c r="O223" s="27"/>
      <c r="P223" s="27"/>
    </row>
    <row r="224" spans="1:16" x14ac:dyDescent="0.25">
      <c r="B224" s="12" t="str">
        <f>+'Input GRA'!$A$11</f>
        <v xml:space="preserve">Grad Student 1: </v>
      </c>
      <c r="D224" s="12">
        <f>+'Input GRA'!P12/(1+'Other Rates'!$H$11)</f>
        <v>0</v>
      </c>
      <c r="E224" s="12">
        <f>+'Input GRA'!P11</f>
        <v>0</v>
      </c>
      <c r="F224" s="12">
        <f>+D224+E224</f>
        <v>0</v>
      </c>
      <c r="J224" s="27"/>
      <c r="K224" s="27"/>
      <c r="L224" s="27"/>
      <c r="M224" s="27"/>
      <c r="N224" s="27"/>
      <c r="O224" s="27"/>
      <c r="P224" s="27"/>
    </row>
    <row r="225" spans="1:16" x14ac:dyDescent="0.25">
      <c r="B225" s="12" t="str">
        <f>+'Input GRA'!$A$13</f>
        <v xml:space="preserve">Grad Student 2: </v>
      </c>
      <c r="D225" s="12">
        <f>+'Input GRA'!P14/(1+'Other Rates'!$H$11)</f>
        <v>0</v>
      </c>
      <c r="E225" s="12">
        <f>+'Input GRA'!P13</f>
        <v>0</v>
      </c>
      <c r="F225" s="12">
        <f>+D225+E225</f>
        <v>0</v>
      </c>
      <c r="J225" s="27"/>
      <c r="K225" s="27"/>
      <c r="L225" s="27"/>
      <c r="M225" s="27"/>
      <c r="N225" s="27"/>
      <c r="O225" s="27"/>
      <c r="P225" s="27"/>
    </row>
    <row r="226" spans="1:16" x14ac:dyDescent="0.25">
      <c r="B226" s="12" t="str">
        <f>+'Input GRA'!$A$15</f>
        <v xml:space="preserve">Grad Student 3: </v>
      </c>
      <c r="D226" s="12">
        <f>+'Input GRA'!P16/(1+'Other Rates'!$H$11)</f>
        <v>0</v>
      </c>
      <c r="E226" s="12">
        <f>+'Input GRA'!P15</f>
        <v>0</v>
      </c>
      <c r="F226" s="12">
        <f>+D226+E226</f>
        <v>0</v>
      </c>
      <c r="J226" s="27"/>
      <c r="K226" s="27"/>
      <c r="L226" s="27"/>
      <c r="M226" s="27"/>
      <c r="N226" s="27"/>
      <c r="O226" s="27"/>
      <c r="P226" s="27"/>
    </row>
    <row r="227" spans="1:16" x14ac:dyDescent="0.25">
      <c r="J227" s="27"/>
      <c r="K227" s="27"/>
      <c r="L227" s="27"/>
      <c r="M227" s="27"/>
      <c r="N227" s="27"/>
      <c r="O227" s="27"/>
      <c r="P227" s="27"/>
    </row>
    <row r="228" spans="1:16" x14ac:dyDescent="0.25">
      <c r="A228" s="12" t="s">
        <v>230</v>
      </c>
      <c r="D228" s="12">
        <f>'Input GRA'!P34/(1+'Other Rates'!$H$11)-SUM('PRINT Summary Budget'!D224:D226)</f>
        <v>0</v>
      </c>
      <c r="E228" s="12">
        <f>+'Input GRA'!P33-SUM('PRINT Summary Budget'!E224:E226)</f>
        <v>0</v>
      </c>
      <c r="F228" s="12">
        <f>+D228+E228</f>
        <v>0</v>
      </c>
      <c r="J228" s="27"/>
      <c r="K228" s="27"/>
      <c r="L228" s="27"/>
      <c r="M228" s="27"/>
      <c r="N228" s="27"/>
      <c r="O228" s="27"/>
      <c r="P228" s="27"/>
    </row>
    <row r="229" spans="1:16" x14ac:dyDescent="0.25">
      <c r="A229" s="12" t="s">
        <v>232</v>
      </c>
      <c r="F229" s="24">
        <f>SUM(D224:D228)*'Other Rates'!$H$11</f>
        <v>0</v>
      </c>
      <c r="J229" s="27"/>
      <c r="K229" s="27"/>
      <c r="L229" s="27"/>
      <c r="M229" s="27"/>
      <c r="N229" s="27"/>
      <c r="O229" s="27"/>
      <c r="P229" s="27"/>
    </row>
    <row r="230" spans="1:16" x14ac:dyDescent="0.25">
      <c r="J230" s="27"/>
      <c r="K230" s="27"/>
      <c r="L230" s="27"/>
      <c r="M230" s="27"/>
      <c r="N230" s="27"/>
      <c r="O230" s="27"/>
      <c r="P230" s="27"/>
    </row>
    <row r="231" spans="1:16" x14ac:dyDescent="0.25">
      <c r="A231" s="12" t="s">
        <v>233</v>
      </c>
      <c r="F231" s="12">
        <f>SUM(F224:F229)</f>
        <v>0</v>
      </c>
      <c r="J231" s="27"/>
      <c r="K231" s="27"/>
      <c r="L231" s="27"/>
      <c r="M231" s="27"/>
      <c r="N231" s="27"/>
      <c r="O231" s="27"/>
      <c r="P231" s="27"/>
    </row>
    <row r="232" spans="1:16" x14ac:dyDescent="0.25">
      <c r="J232" s="27"/>
      <c r="K232" s="27"/>
      <c r="L232" s="27"/>
      <c r="M232" s="27"/>
      <c r="N232" s="27"/>
      <c r="O232" s="27"/>
      <c r="P232" s="27"/>
    </row>
    <row r="233" spans="1:16" x14ac:dyDescent="0.25">
      <c r="A233" s="12" t="s">
        <v>234</v>
      </c>
      <c r="F233" s="12">
        <f>+'Input Material and Supply'!L21</f>
        <v>0</v>
      </c>
      <c r="J233" s="27"/>
      <c r="K233" s="27"/>
      <c r="L233" s="27"/>
      <c r="M233" s="27"/>
      <c r="N233" s="27"/>
      <c r="O233" s="27"/>
      <c r="P233" s="27"/>
    </row>
    <row r="234" spans="1:16" x14ac:dyDescent="0.25">
      <c r="J234" s="27"/>
      <c r="K234" s="27"/>
      <c r="L234" s="27"/>
      <c r="M234" s="27"/>
      <c r="N234" s="27"/>
      <c r="O234" s="27"/>
      <c r="P234" s="27"/>
    </row>
    <row r="235" spans="1:16" x14ac:dyDescent="0.25">
      <c r="A235" s="12" t="s">
        <v>235</v>
      </c>
      <c r="F235" s="12">
        <f>+'Input Equipment'!M21</f>
        <v>0</v>
      </c>
      <c r="J235" s="27"/>
      <c r="K235" s="27"/>
      <c r="L235" s="27"/>
      <c r="M235" s="27"/>
      <c r="N235" s="27"/>
      <c r="O235" s="27"/>
      <c r="P235" s="27"/>
    </row>
    <row r="236" spans="1:16" x14ac:dyDescent="0.25">
      <c r="J236" s="27"/>
      <c r="K236" s="27"/>
      <c r="L236" s="27"/>
      <c r="M236" s="27"/>
      <c r="N236" s="27"/>
      <c r="O236" s="27"/>
      <c r="P236" s="27"/>
    </row>
    <row r="237" spans="1:16" x14ac:dyDescent="0.25">
      <c r="A237" s="12" t="s">
        <v>24</v>
      </c>
      <c r="F237" s="12">
        <f>+'Input Travel'!R21</f>
        <v>0</v>
      </c>
      <c r="J237" s="27"/>
      <c r="K237" s="27"/>
      <c r="L237" s="27"/>
      <c r="M237" s="27"/>
      <c r="N237" s="27"/>
      <c r="O237" s="27"/>
      <c r="P237" s="27"/>
    </row>
    <row r="238" spans="1:16" x14ac:dyDescent="0.25">
      <c r="J238" s="27"/>
      <c r="K238" s="27"/>
      <c r="L238" s="27"/>
      <c r="M238" s="27"/>
      <c r="N238" s="27"/>
      <c r="O238" s="27"/>
      <c r="P238" s="27"/>
    </row>
    <row r="239" spans="1:16" x14ac:dyDescent="0.25">
      <c r="A239" s="12" t="s">
        <v>209</v>
      </c>
      <c r="F239" s="12">
        <f>+'Input Other Direct'!M21</f>
        <v>0</v>
      </c>
      <c r="J239" s="27"/>
      <c r="K239" s="27"/>
      <c r="L239" s="27"/>
      <c r="M239" s="27"/>
      <c r="N239" s="27"/>
      <c r="O239" s="27"/>
      <c r="P239" s="27"/>
    </row>
    <row r="240" spans="1:16" x14ac:dyDescent="0.25">
      <c r="J240" s="27"/>
      <c r="K240" s="27"/>
      <c r="L240" s="27"/>
      <c r="M240" s="27"/>
      <c r="N240" s="27"/>
      <c r="O240" s="27"/>
      <c r="P240" s="27"/>
    </row>
    <row r="241" spans="1:16" x14ac:dyDescent="0.25">
      <c r="A241" s="12" t="s">
        <v>236</v>
      </c>
      <c r="F241" s="12">
        <f>+'Input Subrecipients'!F13+'Input Subrecipients'!F20+'Input Subrecipients'!F27+'Input Subrecipients'!F34</f>
        <v>0</v>
      </c>
      <c r="J241" s="27"/>
      <c r="K241" s="27"/>
      <c r="L241" s="27"/>
      <c r="M241" s="27"/>
      <c r="N241" s="27"/>
      <c r="O241" s="27"/>
      <c r="P241" s="27"/>
    </row>
    <row r="242" spans="1:16" x14ac:dyDescent="0.25">
      <c r="J242" s="27"/>
      <c r="K242" s="27"/>
      <c r="L242" s="27"/>
      <c r="M242" s="27"/>
      <c r="N242" s="27"/>
      <c r="O242" s="27"/>
      <c r="P242" s="27"/>
    </row>
    <row r="243" spans="1:16" ht="17.25" x14ac:dyDescent="0.4">
      <c r="A243" s="12" t="s">
        <v>237</v>
      </c>
      <c r="F243" s="25">
        <f>+'Input Participant Support'!R21</f>
        <v>0</v>
      </c>
      <c r="J243" s="27"/>
      <c r="K243" s="27"/>
      <c r="L243" s="27"/>
      <c r="M243" s="27"/>
      <c r="N243" s="27"/>
      <c r="O243" s="34"/>
      <c r="P243" s="27"/>
    </row>
    <row r="244" spans="1:16" x14ac:dyDescent="0.25">
      <c r="J244" s="27"/>
      <c r="K244" s="27"/>
      <c r="L244" s="27"/>
      <c r="M244" s="27"/>
      <c r="N244" s="27"/>
      <c r="O244" s="27"/>
      <c r="P244" s="27"/>
    </row>
    <row r="245" spans="1:16" x14ac:dyDescent="0.25">
      <c r="A245" s="12" t="s">
        <v>200</v>
      </c>
      <c r="F245" s="12">
        <f>+F220+F231+SUM(F233:F244)</f>
        <v>0</v>
      </c>
      <c r="J245" s="27"/>
      <c r="K245" s="27"/>
      <c r="L245" s="27"/>
      <c r="M245" s="27"/>
      <c r="N245" s="27"/>
      <c r="O245" s="27"/>
      <c r="P245" s="27"/>
    </row>
    <row r="246" spans="1:16" x14ac:dyDescent="0.25">
      <c r="J246" s="27"/>
      <c r="K246" s="27"/>
      <c r="L246" s="27"/>
      <c r="M246" s="27"/>
      <c r="N246" s="27"/>
      <c r="O246" s="27"/>
      <c r="P246" s="27"/>
    </row>
    <row r="247" spans="1:16" ht="17.25" x14ac:dyDescent="0.4">
      <c r="A247" s="12" t="s">
        <v>199</v>
      </c>
      <c r="B247" s="454">
        <f>IF(D252&lt;&gt;0,D252,E257)</f>
        <v>0.54</v>
      </c>
      <c r="C247" s="455"/>
      <c r="D247" s="455" t="str">
        <f>+D257</f>
        <v>MTDC</v>
      </c>
      <c r="E247" s="453"/>
      <c r="F247" s="25">
        <f>IF(D252&lt;&gt;0,+D258*D252,E257*D258)</f>
        <v>0</v>
      </c>
      <c r="J247" s="27"/>
      <c r="K247" s="27"/>
      <c r="L247" s="27"/>
      <c r="M247" s="27"/>
      <c r="N247" s="27"/>
      <c r="O247" s="34"/>
      <c r="P247" s="27"/>
    </row>
    <row r="248" spans="1:16" x14ac:dyDescent="0.25">
      <c r="B248" s="1" t="s">
        <v>312</v>
      </c>
      <c r="C248" s="452" t="str">
        <f>IF(F245&lt;&gt;0,F247/F245,"not applicable")</f>
        <v>not applicable</v>
      </c>
      <c r="J248" s="27"/>
      <c r="K248" s="27"/>
      <c r="L248" s="27"/>
      <c r="M248" s="27"/>
      <c r="N248" s="27"/>
      <c r="O248" s="27"/>
      <c r="P248" s="27"/>
    </row>
    <row r="249" spans="1:16" ht="17.25" x14ac:dyDescent="0.4">
      <c r="A249" s="12" t="s">
        <v>203</v>
      </c>
      <c r="F249" s="26">
        <f>+F245+F247</f>
        <v>0</v>
      </c>
      <c r="J249" s="27"/>
      <c r="K249" s="27"/>
      <c r="L249" s="27"/>
      <c r="M249" s="27"/>
      <c r="N249" s="27"/>
      <c r="O249" s="36"/>
      <c r="P249" s="27"/>
    </row>
    <row r="250" spans="1:16" x14ac:dyDescent="0.25">
      <c r="J250" s="27"/>
      <c r="K250" s="27"/>
      <c r="L250" s="27"/>
      <c r="M250" s="27"/>
      <c r="N250" s="27"/>
      <c r="O250" s="27"/>
      <c r="P250" s="27"/>
    </row>
    <row r="251" spans="1:16" x14ac:dyDescent="0.25">
      <c r="J251" s="27"/>
      <c r="K251" s="27"/>
      <c r="L251" s="27"/>
      <c r="M251" s="27"/>
      <c r="N251" s="27"/>
      <c r="O251" s="27"/>
      <c r="P251" s="27"/>
    </row>
    <row r="252" spans="1:16" x14ac:dyDescent="0.25">
      <c r="B252" s="439" t="s">
        <v>250</v>
      </c>
      <c r="C252" s="440"/>
      <c r="D252" s="450">
        <f>VLOOKUP(B253,'IDC Rates'!$B$6:$C$16,2)</f>
        <v>0.54</v>
      </c>
      <c r="E252" s="441"/>
      <c r="J252" s="27"/>
      <c r="K252" s="27"/>
      <c r="L252" s="27"/>
      <c r="M252" s="35"/>
      <c r="N252" s="27"/>
      <c r="O252" s="27"/>
      <c r="P252" s="27"/>
    </row>
    <row r="253" spans="1:16" x14ac:dyDescent="0.25">
      <c r="B253" s="442">
        <v>1</v>
      </c>
      <c r="C253" s="431"/>
      <c r="D253" s="431"/>
      <c r="E253" s="443"/>
      <c r="J253" s="27"/>
      <c r="K253" s="27"/>
      <c r="L253" s="27"/>
      <c r="M253" s="27"/>
      <c r="N253" s="27"/>
      <c r="O253" s="27"/>
      <c r="P253" s="27"/>
    </row>
    <row r="254" spans="1:16" x14ac:dyDescent="0.25">
      <c r="B254" s="444"/>
      <c r="C254" s="431"/>
      <c r="D254" s="431"/>
      <c r="E254" s="443"/>
      <c r="J254" s="27"/>
      <c r="K254" s="27"/>
      <c r="L254" s="27"/>
      <c r="M254" s="27"/>
      <c r="N254" s="27"/>
      <c r="O254" s="27"/>
      <c r="P254" s="27"/>
    </row>
    <row r="255" spans="1:16" x14ac:dyDescent="0.25">
      <c r="B255" s="444"/>
      <c r="C255" s="431"/>
      <c r="D255" s="431"/>
      <c r="E255" s="443"/>
      <c r="J255" s="27"/>
      <c r="K255" s="27"/>
      <c r="L255" s="27"/>
      <c r="M255" s="27"/>
      <c r="N255" s="27"/>
      <c r="O255" s="27"/>
      <c r="P255" s="27"/>
    </row>
    <row r="256" spans="1:16" x14ac:dyDescent="0.25">
      <c r="B256" s="499" t="s">
        <v>251</v>
      </c>
      <c r="C256" s="500"/>
      <c r="D256" s="500"/>
      <c r="E256" s="501"/>
      <c r="J256" s="27"/>
      <c r="K256" s="498"/>
      <c r="L256" s="498"/>
      <c r="M256" s="498"/>
      <c r="N256" s="498"/>
      <c r="O256" s="27"/>
      <c r="P256" s="27"/>
    </row>
    <row r="257" spans="2:16" x14ac:dyDescent="0.25">
      <c r="B257" s="444"/>
      <c r="C257" s="431"/>
      <c r="D257" s="451" t="str">
        <f>VLOOKUP(B253,'IDC Rates'!$B$6:$D$16,3)</f>
        <v>MTDC</v>
      </c>
      <c r="E257" s="449">
        <v>0</v>
      </c>
      <c r="J257" s="27"/>
      <c r="K257" s="27"/>
      <c r="L257" s="27"/>
      <c r="M257" s="35"/>
      <c r="N257" s="27"/>
      <c r="O257" s="27"/>
      <c r="P257" s="27"/>
    </row>
    <row r="258" spans="2:16" x14ac:dyDescent="0.25">
      <c r="B258" s="446" t="s">
        <v>27</v>
      </c>
      <c r="C258" s="447"/>
      <c r="D258" s="445">
        <f>IF(D257="MTDC",+F245-F235-SUM(E224:E228)-F243-'Input Other Direct'!E223-'Input Other Direct'!E224-F241+'Input Subrecipients'!F14+'Input Subrecipients'!F21+'Input Subrecipients'!F28+'Input Subrecipients'!F35,IF(D257="S&amp;W",+F220,IF(D257="TDC",F245,0)))</f>
        <v>0</v>
      </c>
      <c r="E258" s="448"/>
      <c r="J258" s="27"/>
      <c r="K258" s="27"/>
      <c r="L258" s="27"/>
      <c r="M258" s="35"/>
      <c r="N258" s="27"/>
      <c r="O258" s="27"/>
      <c r="P258" s="27"/>
    </row>
    <row r="259" spans="2:16" x14ac:dyDescent="0.25">
      <c r="J259" s="27"/>
      <c r="K259" s="27"/>
      <c r="L259" s="27"/>
      <c r="M259" s="27"/>
      <c r="N259" s="27"/>
      <c r="O259" s="27"/>
      <c r="P259" s="27"/>
    </row>
    <row r="260" spans="2:16" x14ac:dyDescent="0.25">
      <c r="J260" s="27"/>
      <c r="K260" s="27"/>
      <c r="L260" s="27"/>
      <c r="M260" s="27"/>
      <c r="N260" s="27"/>
      <c r="O260" s="27"/>
      <c r="P260" s="27"/>
    </row>
    <row r="261" spans="2:16" x14ac:dyDescent="0.25">
      <c r="J261" s="27"/>
      <c r="K261" s="27"/>
      <c r="L261" s="27"/>
      <c r="M261" s="27"/>
      <c r="N261" s="27"/>
      <c r="O261" s="27"/>
      <c r="P261" s="27"/>
    </row>
    <row r="262" spans="2:16" x14ac:dyDescent="0.25">
      <c r="J262" s="27"/>
      <c r="K262" s="27"/>
      <c r="L262" s="27"/>
      <c r="M262" s="27"/>
      <c r="N262" s="27"/>
      <c r="O262" s="27"/>
      <c r="P262" s="27"/>
    </row>
    <row r="263" spans="2:16" x14ac:dyDescent="0.25">
      <c r="J263" s="27"/>
      <c r="K263" s="27"/>
      <c r="L263" s="27"/>
      <c r="M263" s="27"/>
      <c r="N263" s="27"/>
      <c r="O263" s="27"/>
      <c r="P263" s="27"/>
    </row>
    <row r="264" spans="2:16" x14ac:dyDescent="0.25">
      <c r="J264" s="27"/>
      <c r="K264" s="27"/>
      <c r="L264" s="27"/>
      <c r="M264" s="27"/>
      <c r="N264" s="27"/>
      <c r="O264" s="27"/>
      <c r="P264" s="27"/>
    </row>
    <row r="265" spans="2:16" x14ac:dyDescent="0.25">
      <c r="J265" s="27"/>
      <c r="K265" s="27"/>
      <c r="L265" s="27"/>
      <c r="M265" s="27"/>
      <c r="N265" s="27"/>
      <c r="O265" s="27"/>
      <c r="P265" s="27"/>
    </row>
    <row r="266" spans="2:16" x14ac:dyDescent="0.25">
      <c r="J266" s="27"/>
      <c r="K266" s="27"/>
      <c r="L266" s="27"/>
      <c r="M266" s="27"/>
      <c r="N266" s="27"/>
      <c r="O266" s="27"/>
      <c r="P266" s="27"/>
    </row>
    <row r="267" spans="2:16" x14ac:dyDescent="0.25">
      <c r="J267" s="27"/>
      <c r="K267" s="27"/>
      <c r="L267" s="27"/>
      <c r="M267" s="27"/>
      <c r="N267" s="27"/>
      <c r="O267" s="27"/>
      <c r="P267" s="27"/>
    </row>
    <row r="268" spans="2:16" x14ac:dyDescent="0.25">
      <c r="J268" s="27"/>
      <c r="K268" s="27"/>
      <c r="L268" s="27"/>
      <c r="M268" s="27"/>
      <c r="N268" s="27"/>
      <c r="O268" s="27"/>
      <c r="P268" s="27"/>
    </row>
    <row r="269" spans="2:16" x14ac:dyDescent="0.25">
      <c r="J269" s="27"/>
      <c r="K269" s="27"/>
      <c r="L269" s="27"/>
      <c r="M269" s="27"/>
      <c r="N269" s="27"/>
      <c r="O269" s="27"/>
      <c r="P269" s="27"/>
    </row>
    <row r="270" spans="2:16" x14ac:dyDescent="0.25">
      <c r="J270" s="27"/>
      <c r="K270" s="27"/>
      <c r="L270" s="27"/>
      <c r="M270" s="27"/>
      <c r="N270" s="27"/>
      <c r="O270" s="27"/>
      <c r="P270" s="27"/>
    </row>
    <row r="271" spans="2:16" x14ac:dyDescent="0.25">
      <c r="J271" s="27"/>
      <c r="K271" s="27"/>
      <c r="L271" s="27"/>
      <c r="M271" s="27"/>
      <c r="N271" s="27"/>
      <c r="O271" s="27"/>
      <c r="P271" s="27"/>
    </row>
    <row r="272" spans="2:16" x14ac:dyDescent="0.25">
      <c r="J272" s="27"/>
      <c r="K272" s="27"/>
      <c r="L272" s="27"/>
      <c r="M272" s="27"/>
      <c r="N272" s="27"/>
      <c r="O272" s="27"/>
      <c r="P272" s="27"/>
    </row>
    <row r="273" spans="10:16" x14ac:dyDescent="0.25">
      <c r="J273" s="27"/>
      <c r="K273" s="27"/>
      <c r="L273" s="27"/>
      <c r="M273" s="27"/>
      <c r="N273" s="27"/>
      <c r="O273" s="27"/>
      <c r="P273" s="27"/>
    </row>
    <row r="274" spans="10:16" x14ac:dyDescent="0.25">
      <c r="J274" s="27"/>
      <c r="K274" s="27"/>
      <c r="L274" s="27"/>
      <c r="M274" s="27"/>
      <c r="N274" s="27"/>
      <c r="O274" s="27"/>
      <c r="P274" s="27"/>
    </row>
    <row r="275" spans="10:16" x14ac:dyDescent="0.25">
      <c r="J275" s="27"/>
      <c r="K275" s="27"/>
      <c r="L275" s="27"/>
      <c r="M275" s="27"/>
      <c r="N275" s="27"/>
      <c r="O275" s="27"/>
      <c r="P275" s="27"/>
    </row>
    <row r="276" spans="10:16" x14ac:dyDescent="0.25">
      <c r="J276" s="27"/>
      <c r="K276" s="27"/>
      <c r="L276" s="27"/>
      <c r="M276" s="27"/>
      <c r="N276" s="27"/>
      <c r="O276" s="27"/>
      <c r="P276" s="27"/>
    </row>
    <row r="277" spans="10:16" x14ac:dyDescent="0.25">
      <c r="J277" s="27"/>
      <c r="K277" s="27"/>
      <c r="L277" s="27"/>
      <c r="M277" s="27"/>
      <c r="N277" s="27"/>
      <c r="O277" s="27"/>
      <c r="P277" s="27"/>
    </row>
    <row r="278" spans="10:16" x14ac:dyDescent="0.25">
      <c r="J278" s="27"/>
      <c r="K278" s="27"/>
      <c r="L278" s="27"/>
      <c r="M278" s="27"/>
      <c r="N278" s="27"/>
      <c r="O278" s="27"/>
      <c r="P278" s="27"/>
    </row>
    <row r="279" spans="10:16" x14ac:dyDescent="0.25">
      <c r="J279" s="27"/>
      <c r="K279" s="27"/>
      <c r="L279" s="27"/>
      <c r="M279" s="27"/>
      <c r="N279" s="27"/>
      <c r="O279" s="27"/>
      <c r="P279" s="27"/>
    </row>
    <row r="280" spans="10:16" x14ac:dyDescent="0.25">
      <c r="J280" s="27"/>
      <c r="K280" s="27"/>
      <c r="L280" s="27"/>
      <c r="M280" s="27"/>
      <c r="N280" s="27"/>
      <c r="O280" s="27"/>
      <c r="P280" s="27"/>
    </row>
    <row r="281" spans="10:16" x14ac:dyDescent="0.25">
      <c r="J281" s="27"/>
      <c r="K281" s="27"/>
      <c r="L281" s="27"/>
      <c r="M281" s="27"/>
      <c r="N281" s="27"/>
      <c r="O281" s="27"/>
      <c r="P281" s="27"/>
    </row>
    <row r="282" spans="10:16" x14ac:dyDescent="0.25">
      <c r="J282" s="27"/>
      <c r="K282" s="27"/>
      <c r="L282" s="27"/>
      <c r="M282" s="27"/>
      <c r="N282" s="27"/>
      <c r="O282" s="27"/>
      <c r="P282" s="27"/>
    </row>
    <row r="283" spans="10:16" x14ac:dyDescent="0.25">
      <c r="J283" s="27"/>
      <c r="K283" s="27"/>
      <c r="L283" s="27"/>
      <c r="M283" s="27"/>
      <c r="N283" s="27"/>
      <c r="O283" s="27"/>
      <c r="P283" s="27"/>
    </row>
    <row r="284" spans="10:16" x14ac:dyDescent="0.25">
      <c r="J284" s="27"/>
      <c r="K284" s="27"/>
      <c r="L284" s="27"/>
      <c r="M284" s="27"/>
      <c r="N284" s="27"/>
      <c r="O284" s="27"/>
      <c r="P284" s="27"/>
    </row>
    <row r="285" spans="10:16" x14ac:dyDescent="0.25">
      <c r="J285" s="27"/>
      <c r="K285" s="27"/>
      <c r="L285" s="27"/>
      <c r="M285" s="27"/>
      <c r="N285" s="27"/>
      <c r="O285" s="27"/>
      <c r="P285" s="27"/>
    </row>
    <row r="286" spans="10:16" x14ac:dyDescent="0.25">
      <c r="J286" s="27"/>
      <c r="K286" s="27"/>
      <c r="L286" s="27"/>
      <c r="M286" s="27"/>
      <c r="N286" s="27"/>
      <c r="O286" s="27"/>
      <c r="P286" s="27"/>
    </row>
    <row r="287" spans="10:16" x14ac:dyDescent="0.25">
      <c r="J287" s="27"/>
      <c r="K287" s="27"/>
      <c r="L287" s="27"/>
      <c r="M287" s="27"/>
      <c r="N287" s="27"/>
      <c r="O287" s="27"/>
      <c r="P287" s="27"/>
    </row>
    <row r="288" spans="10:16" x14ac:dyDescent="0.25">
      <c r="J288" s="27"/>
      <c r="K288" s="27"/>
      <c r="L288" s="27"/>
      <c r="M288" s="27"/>
      <c r="N288" s="27"/>
      <c r="O288" s="27"/>
      <c r="P288" s="27"/>
    </row>
    <row r="289" spans="10:16" x14ac:dyDescent="0.25">
      <c r="J289" s="27"/>
      <c r="K289" s="27"/>
      <c r="L289" s="27"/>
      <c r="M289" s="27"/>
      <c r="N289" s="27"/>
      <c r="O289" s="27"/>
      <c r="P289" s="27"/>
    </row>
    <row r="290" spans="10:16" x14ac:dyDescent="0.25">
      <c r="J290" s="27"/>
      <c r="K290" s="27"/>
      <c r="L290" s="27"/>
      <c r="M290" s="27"/>
      <c r="N290" s="27"/>
      <c r="O290" s="27"/>
      <c r="P290" s="27"/>
    </row>
    <row r="291" spans="10:16" x14ac:dyDescent="0.25">
      <c r="J291" s="27"/>
      <c r="K291" s="27"/>
      <c r="L291" s="27"/>
      <c r="M291" s="27"/>
      <c r="N291" s="27"/>
      <c r="O291" s="27"/>
      <c r="P291" s="27"/>
    </row>
    <row r="292" spans="10:16" x14ac:dyDescent="0.25">
      <c r="J292" s="27"/>
      <c r="K292" s="27"/>
      <c r="L292" s="27"/>
      <c r="M292" s="27"/>
      <c r="N292" s="27"/>
      <c r="O292" s="27"/>
      <c r="P292" s="27"/>
    </row>
    <row r="293" spans="10:16" x14ac:dyDescent="0.25">
      <c r="J293" s="27"/>
      <c r="K293" s="27"/>
      <c r="L293" s="27"/>
      <c r="M293" s="27"/>
      <c r="N293" s="27"/>
      <c r="O293" s="27"/>
      <c r="P293" s="27"/>
    </row>
    <row r="294" spans="10:16" x14ac:dyDescent="0.25">
      <c r="J294" s="27"/>
      <c r="K294" s="27"/>
      <c r="L294" s="27"/>
      <c r="M294" s="27"/>
      <c r="N294" s="27"/>
      <c r="O294" s="27"/>
      <c r="P294" s="27"/>
    </row>
    <row r="295" spans="10:16" x14ac:dyDescent="0.25">
      <c r="J295" s="27"/>
      <c r="K295" s="27"/>
      <c r="L295" s="27"/>
      <c r="M295" s="27"/>
      <c r="N295" s="27"/>
      <c r="O295" s="27"/>
      <c r="P295" s="27"/>
    </row>
    <row r="296" spans="10:16" x14ac:dyDescent="0.25">
      <c r="J296" s="27"/>
      <c r="K296" s="27"/>
      <c r="L296" s="27"/>
      <c r="M296" s="27"/>
      <c r="N296" s="27"/>
      <c r="O296" s="27"/>
      <c r="P296" s="27"/>
    </row>
    <row r="297" spans="10:16" x14ac:dyDescent="0.25">
      <c r="J297" s="27"/>
      <c r="K297" s="27"/>
      <c r="L297" s="27"/>
      <c r="M297" s="27"/>
      <c r="N297" s="27"/>
      <c r="O297" s="27"/>
      <c r="P297" s="27"/>
    </row>
    <row r="298" spans="10:16" x14ac:dyDescent="0.25">
      <c r="J298" s="27"/>
      <c r="K298" s="27"/>
      <c r="L298" s="27"/>
      <c r="M298" s="27"/>
      <c r="N298" s="27"/>
      <c r="O298" s="27"/>
      <c r="P298" s="27"/>
    </row>
    <row r="299" spans="10:16" x14ac:dyDescent="0.25">
      <c r="J299" s="27"/>
      <c r="K299" s="27"/>
      <c r="L299" s="27"/>
      <c r="M299" s="27"/>
      <c r="N299" s="27"/>
      <c r="O299" s="27"/>
      <c r="P299" s="27"/>
    </row>
    <row r="300" spans="10:16" x14ac:dyDescent="0.25">
      <c r="J300" s="27"/>
      <c r="K300" s="27"/>
      <c r="L300" s="27"/>
      <c r="M300" s="27"/>
      <c r="N300" s="27"/>
      <c r="O300" s="27"/>
      <c r="P300" s="27"/>
    </row>
    <row r="301" spans="10:16" x14ac:dyDescent="0.25">
      <c r="J301" s="27"/>
      <c r="K301" s="27"/>
      <c r="L301" s="27"/>
      <c r="M301" s="27"/>
      <c r="N301" s="27"/>
      <c r="O301" s="27"/>
      <c r="P301" s="27"/>
    </row>
    <row r="302" spans="10:16" x14ac:dyDescent="0.25">
      <c r="J302" s="27"/>
      <c r="K302" s="27"/>
      <c r="L302" s="27"/>
      <c r="M302" s="27"/>
      <c r="N302" s="27"/>
      <c r="O302" s="27"/>
      <c r="P302" s="27"/>
    </row>
    <row r="303" spans="10:16" x14ac:dyDescent="0.25">
      <c r="J303" s="27"/>
      <c r="K303" s="27"/>
      <c r="L303" s="27"/>
      <c r="M303" s="27"/>
      <c r="N303" s="27"/>
      <c r="O303" s="27"/>
      <c r="P303" s="27"/>
    </row>
    <row r="304" spans="10:16" x14ac:dyDescent="0.25">
      <c r="J304" s="27"/>
      <c r="K304" s="27"/>
      <c r="L304" s="27"/>
      <c r="M304" s="27"/>
      <c r="N304" s="27"/>
      <c r="O304" s="27"/>
      <c r="P304" s="27"/>
    </row>
    <row r="305" spans="10:16" x14ac:dyDescent="0.25">
      <c r="J305" s="27"/>
      <c r="K305" s="27"/>
      <c r="L305" s="27"/>
      <c r="M305" s="27"/>
      <c r="N305" s="27"/>
      <c r="O305" s="27"/>
      <c r="P305" s="27"/>
    </row>
    <row r="306" spans="10:16" x14ac:dyDescent="0.25">
      <c r="J306" s="27"/>
      <c r="K306" s="27"/>
      <c r="L306" s="27"/>
      <c r="M306" s="27"/>
      <c r="N306" s="27"/>
      <c r="O306" s="27"/>
      <c r="P306" s="27"/>
    </row>
    <row r="307" spans="10:16" x14ac:dyDescent="0.25">
      <c r="J307" s="27"/>
      <c r="K307" s="27"/>
      <c r="L307" s="27"/>
      <c r="M307" s="27"/>
      <c r="N307" s="27"/>
      <c r="O307" s="27"/>
      <c r="P307" s="27"/>
    </row>
    <row r="308" spans="10:16" x14ac:dyDescent="0.25">
      <c r="J308" s="27"/>
      <c r="K308" s="27"/>
      <c r="L308" s="27"/>
      <c r="M308" s="27"/>
      <c r="N308" s="27"/>
      <c r="O308" s="27"/>
      <c r="P308" s="27"/>
    </row>
    <row r="309" spans="10:16" x14ac:dyDescent="0.25">
      <c r="J309" s="27"/>
      <c r="K309" s="27"/>
      <c r="L309" s="27"/>
      <c r="M309" s="27"/>
      <c r="N309" s="27"/>
      <c r="O309" s="27"/>
      <c r="P309" s="27"/>
    </row>
    <row r="310" spans="10:16" x14ac:dyDescent="0.25">
      <c r="J310" s="27"/>
      <c r="K310" s="27"/>
      <c r="L310" s="27"/>
      <c r="M310" s="27"/>
      <c r="N310" s="27"/>
      <c r="O310" s="27"/>
      <c r="P310" s="27"/>
    </row>
    <row r="311" spans="10:16" x14ac:dyDescent="0.25">
      <c r="J311" s="27"/>
      <c r="K311" s="27"/>
      <c r="L311" s="27"/>
      <c r="M311" s="27"/>
      <c r="N311" s="27"/>
      <c r="O311" s="27"/>
      <c r="P311" s="27"/>
    </row>
    <row r="312" spans="10:16" x14ac:dyDescent="0.25">
      <c r="J312" s="27"/>
      <c r="K312" s="27"/>
      <c r="L312" s="27"/>
      <c r="M312" s="27"/>
      <c r="N312" s="27"/>
      <c r="O312" s="27"/>
      <c r="P312" s="27"/>
    </row>
    <row r="313" spans="10:16" x14ac:dyDescent="0.25">
      <c r="J313" s="27"/>
      <c r="K313" s="27"/>
      <c r="L313" s="27"/>
      <c r="M313" s="27"/>
      <c r="N313" s="27"/>
      <c r="O313" s="27"/>
      <c r="P313" s="27"/>
    </row>
    <row r="314" spans="10:16" x14ac:dyDescent="0.25">
      <c r="J314" s="27"/>
      <c r="K314" s="27"/>
      <c r="L314" s="27"/>
      <c r="M314" s="27"/>
      <c r="N314" s="27"/>
      <c r="O314" s="27"/>
      <c r="P314" s="27"/>
    </row>
    <row r="315" spans="10:16" x14ac:dyDescent="0.25">
      <c r="J315" s="27"/>
      <c r="K315" s="27"/>
      <c r="L315" s="27"/>
      <c r="M315" s="27"/>
      <c r="N315" s="27"/>
      <c r="O315" s="27"/>
      <c r="P315" s="27"/>
    </row>
    <row r="316" spans="10:16" x14ac:dyDescent="0.25">
      <c r="J316" s="27"/>
      <c r="K316" s="27"/>
      <c r="L316" s="27"/>
      <c r="M316" s="27"/>
      <c r="N316" s="27"/>
      <c r="O316" s="27"/>
      <c r="P316" s="27"/>
    </row>
    <row r="317" spans="10:16" x14ac:dyDescent="0.25">
      <c r="J317" s="27"/>
      <c r="K317" s="27"/>
      <c r="L317" s="27"/>
      <c r="M317" s="27"/>
      <c r="N317" s="27"/>
      <c r="O317" s="27"/>
      <c r="P317" s="27"/>
    </row>
    <row r="318" spans="10:16" x14ac:dyDescent="0.25">
      <c r="J318" s="27"/>
      <c r="K318" s="27"/>
      <c r="L318" s="27"/>
      <c r="M318" s="27"/>
      <c r="N318" s="27"/>
      <c r="O318" s="27"/>
      <c r="P318" s="27"/>
    </row>
    <row r="319" spans="10:16" x14ac:dyDescent="0.25">
      <c r="J319" s="27"/>
      <c r="K319" s="27"/>
      <c r="L319" s="27"/>
      <c r="M319" s="27"/>
      <c r="N319" s="27"/>
      <c r="O319" s="27"/>
      <c r="P319" s="27"/>
    </row>
    <row r="320" spans="10:16" x14ac:dyDescent="0.25">
      <c r="J320" s="27"/>
      <c r="K320" s="27"/>
      <c r="L320" s="27"/>
      <c r="M320" s="27"/>
      <c r="N320" s="27"/>
      <c r="O320" s="27"/>
      <c r="P320" s="27"/>
    </row>
    <row r="321" spans="10:16" x14ac:dyDescent="0.25">
      <c r="J321" s="27"/>
      <c r="K321" s="27"/>
      <c r="L321" s="27"/>
      <c r="M321" s="27"/>
      <c r="N321" s="27"/>
      <c r="O321" s="27"/>
      <c r="P321" s="27"/>
    </row>
    <row r="322" spans="10:16" x14ac:dyDescent="0.25">
      <c r="J322" s="27"/>
      <c r="K322" s="27"/>
      <c r="L322" s="27"/>
      <c r="M322" s="27"/>
      <c r="N322" s="27"/>
      <c r="O322" s="27"/>
      <c r="P322" s="27"/>
    </row>
    <row r="323" spans="10:16" x14ac:dyDescent="0.25">
      <c r="J323" s="27"/>
      <c r="K323" s="27"/>
      <c r="L323" s="27"/>
      <c r="M323" s="27"/>
      <c r="N323" s="27"/>
      <c r="O323" s="27"/>
      <c r="P323" s="27"/>
    </row>
    <row r="324" spans="10:16" x14ac:dyDescent="0.25">
      <c r="J324" s="27"/>
      <c r="K324" s="27"/>
      <c r="L324" s="27"/>
      <c r="M324" s="27"/>
      <c r="N324" s="27"/>
      <c r="O324" s="27"/>
      <c r="P324" s="27"/>
    </row>
    <row r="325" spans="10:16" x14ac:dyDescent="0.25">
      <c r="J325" s="27"/>
      <c r="K325" s="27"/>
      <c r="L325" s="27"/>
      <c r="M325" s="27"/>
      <c r="N325" s="27"/>
      <c r="O325" s="27"/>
      <c r="P325" s="27"/>
    </row>
    <row r="326" spans="10:16" x14ac:dyDescent="0.25">
      <c r="J326" s="27"/>
      <c r="K326" s="27"/>
      <c r="L326" s="27"/>
      <c r="M326" s="27"/>
      <c r="N326" s="27"/>
      <c r="O326" s="27"/>
      <c r="P326" s="27"/>
    </row>
    <row r="327" spans="10:16" x14ac:dyDescent="0.25">
      <c r="J327" s="27"/>
      <c r="K327" s="27"/>
      <c r="L327" s="27"/>
      <c r="M327" s="27"/>
      <c r="N327" s="27"/>
      <c r="O327" s="27"/>
      <c r="P327" s="27"/>
    </row>
    <row r="328" spans="10:16" x14ac:dyDescent="0.25">
      <c r="J328" s="27"/>
      <c r="K328" s="27"/>
      <c r="L328" s="27"/>
      <c r="M328" s="27"/>
      <c r="N328" s="27"/>
      <c r="O328" s="27"/>
      <c r="P328" s="27"/>
    </row>
    <row r="329" spans="10:16" x14ac:dyDescent="0.25">
      <c r="J329" s="27"/>
      <c r="K329" s="27"/>
      <c r="L329" s="27"/>
      <c r="M329" s="27"/>
      <c r="N329" s="27"/>
      <c r="O329" s="27"/>
      <c r="P329" s="27"/>
    </row>
    <row r="330" spans="10:16" x14ac:dyDescent="0.25">
      <c r="J330" s="27"/>
      <c r="K330" s="27"/>
      <c r="L330" s="27"/>
      <c r="M330" s="27"/>
      <c r="N330" s="27"/>
      <c r="O330" s="27"/>
      <c r="P330" s="27"/>
    </row>
    <row r="331" spans="10:16" x14ac:dyDescent="0.25">
      <c r="J331" s="27"/>
      <c r="K331" s="27"/>
      <c r="L331" s="27"/>
      <c r="M331" s="27"/>
      <c r="N331" s="27"/>
      <c r="O331" s="27"/>
      <c r="P331" s="27"/>
    </row>
    <row r="332" spans="10:16" x14ac:dyDescent="0.25">
      <c r="J332" s="27"/>
      <c r="K332" s="27"/>
      <c r="L332" s="27"/>
      <c r="M332" s="27"/>
      <c r="N332" s="27"/>
      <c r="O332" s="27"/>
      <c r="P332" s="27"/>
    </row>
    <row r="333" spans="10:16" x14ac:dyDescent="0.25">
      <c r="J333" s="27"/>
      <c r="K333" s="27"/>
      <c r="L333" s="27"/>
      <c r="M333" s="27"/>
      <c r="N333" s="27"/>
      <c r="O333" s="27"/>
      <c r="P333" s="27"/>
    </row>
    <row r="334" spans="10:16" x14ac:dyDescent="0.25">
      <c r="J334" s="27"/>
      <c r="K334" s="27"/>
      <c r="L334" s="27"/>
      <c r="M334" s="27"/>
      <c r="N334" s="27"/>
      <c r="O334" s="27"/>
      <c r="P334" s="27"/>
    </row>
    <row r="335" spans="10:16" x14ac:dyDescent="0.25">
      <c r="J335" s="27"/>
      <c r="K335" s="27"/>
      <c r="L335" s="27"/>
      <c r="M335" s="27"/>
      <c r="N335" s="27"/>
      <c r="O335" s="27"/>
      <c r="P335" s="27"/>
    </row>
    <row r="336" spans="10:16" x14ac:dyDescent="0.25">
      <c r="J336" s="27"/>
      <c r="K336" s="27"/>
      <c r="L336" s="27"/>
      <c r="M336" s="27"/>
      <c r="N336" s="27"/>
      <c r="O336" s="27"/>
      <c r="P336" s="27"/>
    </row>
    <row r="337" spans="10:16" x14ac:dyDescent="0.25">
      <c r="J337" s="27"/>
      <c r="K337" s="27"/>
      <c r="L337" s="27"/>
      <c r="M337" s="27"/>
      <c r="N337" s="27"/>
      <c r="O337" s="27"/>
      <c r="P337" s="27"/>
    </row>
    <row r="338" spans="10:16" x14ac:dyDescent="0.25">
      <c r="J338" s="27"/>
      <c r="K338" s="27"/>
      <c r="L338" s="27"/>
      <c r="M338" s="27"/>
      <c r="N338" s="27"/>
      <c r="O338" s="27"/>
      <c r="P338" s="27"/>
    </row>
    <row r="339" spans="10:16" x14ac:dyDescent="0.25">
      <c r="J339" s="27"/>
      <c r="K339" s="27"/>
      <c r="L339" s="27"/>
      <c r="M339" s="27"/>
      <c r="N339" s="27"/>
      <c r="O339" s="27"/>
      <c r="P339" s="27"/>
    </row>
    <row r="340" spans="10:16" x14ac:dyDescent="0.25">
      <c r="J340" s="27"/>
      <c r="K340" s="27"/>
      <c r="L340" s="27"/>
      <c r="M340" s="27"/>
      <c r="N340" s="27"/>
      <c r="O340" s="27"/>
      <c r="P340" s="27"/>
    </row>
    <row r="341" spans="10:16" x14ac:dyDescent="0.25">
      <c r="J341" s="27"/>
      <c r="K341" s="27"/>
      <c r="L341" s="27"/>
      <c r="M341" s="27"/>
      <c r="N341" s="27"/>
      <c r="O341" s="27"/>
      <c r="P341" s="27"/>
    </row>
    <row r="342" spans="10:16" x14ac:dyDescent="0.25">
      <c r="J342" s="27"/>
      <c r="K342" s="27"/>
      <c r="L342" s="27"/>
      <c r="M342" s="27"/>
      <c r="N342" s="27"/>
      <c r="O342" s="27"/>
      <c r="P342" s="27"/>
    </row>
    <row r="343" spans="10:16" x14ac:dyDescent="0.25">
      <c r="J343" s="27"/>
      <c r="K343" s="27"/>
      <c r="L343" s="27"/>
      <c r="M343" s="27"/>
      <c r="N343" s="27"/>
      <c r="O343" s="27"/>
      <c r="P343" s="27"/>
    </row>
    <row r="344" spans="10:16" x14ac:dyDescent="0.25">
      <c r="J344" s="27"/>
      <c r="K344" s="27"/>
      <c r="L344" s="27"/>
      <c r="M344" s="27"/>
      <c r="N344" s="27"/>
      <c r="O344" s="27"/>
      <c r="P344" s="27"/>
    </row>
    <row r="345" spans="10:16" x14ac:dyDescent="0.25">
      <c r="J345" s="27"/>
      <c r="K345" s="27"/>
      <c r="L345" s="27"/>
      <c r="M345" s="27"/>
      <c r="N345" s="27"/>
      <c r="O345" s="27"/>
      <c r="P345" s="27"/>
    </row>
    <row r="346" spans="10:16" x14ac:dyDescent="0.25">
      <c r="J346" s="27"/>
      <c r="K346" s="27"/>
      <c r="L346" s="27"/>
      <c r="M346" s="27"/>
      <c r="N346" s="27"/>
      <c r="O346" s="27"/>
      <c r="P346" s="27"/>
    </row>
    <row r="347" spans="10:16" x14ac:dyDescent="0.25">
      <c r="J347" s="27"/>
      <c r="K347" s="27"/>
      <c r="L347" s="27"/>
      <c r="M347" s="27"/>
      <c r="N347" s="27"/>
      <c r="O347" s="27"/>
      <c r="P347" s="27"/>
    </row>
    <row r="348" spans="10:16" x14ac:dyDescent="0.25">
      <c r="J348" s="27"/>
      <c r="K348" s="27"/>
      <c r="L348" s="27"/>
      <c r="M348" s="27"/>
      <c r="N348" s="27"/>
      <c r="O348" s="27"/>
      <c r="P348" s="27"/>
    </row>
    <row r="349" spans="10:16" x14ac:dyDescent="0.25">
      <c r="J349" s="27"/>
      <c r="K349" s="27"/>
      <c r="L349" s="27"/>
      <c r="M349" s="27"/>
      <c r="N349" s="27"/>
      <c r="O349" s="27"/>
      <c r="P349" s="27"/>
    </row>
    <row r="350" spans="10:16" x14ac:dyDescent="0.25">
      <c r="J350" s="27"/>
      <c r="K350" s="27"/>
      <c r="L350" s="27"/>
      <c r="M350" s="27"/>
      <c r="N350" s="27"/>
      <c r="O350" s="27"/>
      <c r="P350" s="27"/>
    </row>
    <row r="351" spans="10:16" x14ac:dyDescent="0.25">
      <c r="J351" s="27"/>
      <c r="K351" s="27"/>
      <c r="L351" s="27"/>
      <c r="M351" s="27"/>
      <c r="N351" s="27"/>
      <c r="O351" s="27"/>
      <c r="P351" s="27"/>
    </row>
    <row r="352" spans="10:16" x14ac:dyDescent="0.25">
      <c r="J352" s="27"/>
      <c r="K352" s="27"/>
      <c r="L352" s="27"/>
      <c r="M352" s="27"/>
      <c r="N352" s="27"/>
      <c r="O352" s="27"/>
      <c r="P352" s="27"/>
    </row>
    <row r="353" spans="10:16" x14ac:dyDescent="0.25">
      <c r="J353" s="27"/>
      <c r="K353" s="27"/>
      <c r="L353" s="27"/>
      <c r="M353" s="27"/>
      <c r="N353" s="27"/>
      <c r="O353" s="27"/>
      <c r="P353" s="27"/>
    </row>
    <row r="354" spans="10:16" x14ac:dyDescent="0.25">
      <c r="J354" s="27"/>
      <c r="K354" s="27"/>
      <c r="L354" s="27"/>
      <c r="M354" s="27"/>
      <c r="N354" s="27"/>
      <c r="O354" s="27"/>
      <c r="P354" s="27"/>
    </row>
    <row r="355" spans="10:16" x14ac:dyDescent="0.25">
      <c r="J355" s="27"/>
      <c r="K355" s="27"/>
      <c r="L355" s="27"/>
      <c r="M355" s="27"/>
      <c r="N355" s="27"/>
      <c r="O355" s="27"/>
      <c r="P355" s="27"/>
    </row>
    <row r="356" spans="10:16" x14ac:dyDescent="0.25">
      <c r="J356" s="27"/>
      <c r="K356" s="27"/>
      <c r="L356" s="27"/>
      <c r="M356" s="27"/>
      <c r="N356" s="27"/>
      <c r="O356" s="27"/>
      <c r="P356" s="27"/>
    </row>
    <row r="357" spans="10:16" x14ac:dyDescent="0.25">
      <c r="J357" s="27"/>
      <c r="K357" s="27"/>
      <c r="L357" s="27"/>
      <c r="M357" s="27"/>
      <c r="N357" s="27"/>
      <c r="O357" s="27"/>
      <c r="P357" s="27"/>
    </row>
    <row r="358" spans="10:16" x14ac:dyDescent="0.25">
      <c r="J358" s="27"/>
      <c r="K358" s="27"/>
      <c r="L358" s="27"/>
      <c r="M358" s="27"/>
      <c r="N358" s="27"/>
      <c r="O358" s="27"/>
      <c r="P358" s="27"/>
    </row>
    <row r="359" spans="10:16" x14ac:dyDescent="0.25">
      <c r="J359" s="27"/>
      <c r="K359" s="27"/>
      <c r="L359" s="27"/>
      <c r="M359" s="27"/>
      <c r="N359" s="27"/>
      <c r="O359" s="27"/>
      <c r="P359" s="27"/>
    </row>
    <row r="360" spans="10:16" x14ac:dyDescent="0.25">
      <c r="J360" s="27"/>
      <c r="K360" s="27"/>
      <c r="L360" s="27"/>
      <c r="M360" s="27"/>
      <c r="N360" s="27"/>
      <c r="O360" s="27"/>
      <c r="P360" s="27"/>
    </row>
    <row r="361" spans="10:16" x14ac:dyDescent="0.25">
      <c r="J361" s="27"/>
      <c r="K361" s="27"/>
      <c r="L361" s="27"/>
      <c r="M361" s="27"/>
      <c r="N361" s="27"/>
      <c r="O361" s="27"/>
      <c r="P361" s="27"/>
    </row>
    <row r="362" spans="10:16" x14ac:dyDescent="0.25">
      <c r="J362" s="27"/>
      <c r="K362" s="27"/>
      <c r="L362" s="27"/>
      <c r="M362" s="27"/>
      <c r="N362" s="27"/>
      <c r="O362" s="27"/>
      <c r="P362" s="27"/>
    </row>
    <row r="363" spans="10:16" x14ac:dyDescent="0.25">
      <c r="J363" s="27"/>
      <c r="K363" s="27"/>
      <c r="L363" s="27"/>
      <c r="M363" s="27"/>
      <c r="N363" s="27"/>
      <c r="O363" s="27"/>
      <c r="P363" s="27"/>
    </row>
    <row r="364" spans="10:16" x14ac:dyDescent="0.25">
      <c r="J364" s="27"/>
      <c r="K364" s="27"/>
      <c r="L364" s="27"/>
      <c r="M364" s="27"/>
      <c r="N364" s="27"/>
      <c r="O364" s="27"/>
      <c r="P364" s="27"/>
    </row>
    <row r="365" spans="10:16" x14ac:dyDescent="0.25">
      <c r="J365" s="27"/>
      <c r="K365" s="27"/>
      <c r="L365" s="27"/>
      <c r="M365" s="27"/>
      <c r="N365" s="27"/>
      <c r="O365" s="27"/>
      <c r="P365" s="27"/>
    </row>
    <row r="366" spans="10:16" x14ac:dyDescent="0.25">
      <c r="J366" s="27"/>
      <c r="K366" s="27"/>
      <c r="L366" s="27"/>
      <c r="M366" s="27"/>
      <c r="N366" s="27"/>
      <c r="O366" s="27"/>
      <c r="P366" s="27"/>
    </row>
    <row r="367" spans="10:16" x14ac:dyDescent="0.25">
      <c r="J367" s="27"/>
      <c r="K367" s="27"/>
      <c r="L367" s="27"/>
      <c r="M367" s="27"/>
      <c r="N367" s="27"/>
      <c r="O367" s="27"/>
      <c r="P367" s="27"/>
    </row>
    <row r="368" spans="10:16" x14ac:dyDescent="0.25">
      <c r="J368" s="27"/>
      <c r="K368" s="27"/>
      <c r="L368" s="27"/>
      <c r="M368" s="27"/>
      <c r="N368" s="27"/>
      <c r="O368" s="27"/>
      <c r="P368" s="27"/>
    </row>
    <row r="369" spans="10:16" x14ac:dyDescent="0.25">
      <c r="J369" s="27"/>
      <c r="K369" s="27"/>
      <c r="L369" s="27"/>
      <c r="M369" s="27"/>
      <c r="N369" s="27"/>
      <c r="O369" s="27"/>
      <c r="P369" s="27"/>
    </row>
    <row r="370" spans="10:16" x14ac:dyDescent="0.25">
      <c r="J370" s="27"/>
      <c r="K370" s="27"/>
      <c r="L370" s="27"/>
      <c r="M370" s="27"/>
      <c r="N370" s="27"/>
      <c r="O370" s="27"/>
      <c r="P370" s="27"/>
    </row>
    <row r="371" spans="10:16" x14ac:dyDescent="0.25">
      <c r="J371" s="27"/>
      <c r="K371" s="27"/>
      <c r="L371" s="27"/>
      <c r="M371" s="27"/>
      <c r="N371" s="27"/>
      <c r="O371" s="27"/>
      <c r="P371" s="27"/>
    </row>
    <row r="372" spans="10:16" x14ac:dyDescent="0.25">
      <c r="J372" s="27"/>
      <c r="K372" s="27"/>
      <c r="L372" s="27"/>
      <c r="M372" s="27"/>
      <c r="N372" s="27"/>
      <c r="O372" s="27"/>
      <c r="P372" s="27"/>
    </row>
    <row r="373" spans="10:16" x14ac:dyDescent="0.25">
      <c r="J373" s="27"/>
      <c r="K373" s="27"/>
      <c r="L373" s="27"/>
      <c r="M373" s="27"/>
      <c r="N373" s="27"/>
      <c r="O373" s="27"/>
      <c r="P373" s="27"/>
    </row>
    <row r="374" spans="10:16" x14ac:dyDescent="0.25">
      <c r="J374" s="27"/>
      <c r="K374" s="27"/>
      <c r="L374" s="27"/>
      <c r="M374" s="27"/>
      <c r="N374" s="27"/>
      <c r="O374" s="27"/>
      <c r="P374" s="27"/>
    </row>
    <row r="375" spans="10:16" x14ac:dyDescent="0.25">
      <c r="J375" s="27"/>
      <c r="K375" s="27"/>
      <c r="L375" s="27"/>
      <c r="M375" s="27"/>
      <c r="N375" s="27"/>
      <c r="O375" s="27"/>
      <c r="P375" s="27"/>
    </row>
    <row r="376" spans="10:16" x14ac:dyDescent="0.25">
      <c r="J376" s="27"/>
      <c r="K376" s="27"/>
      <c r="L376" s="27"/>
      <c r="M376" s="27"/>
      <c r="N376" s="27"/>
      <c r="O376" s="27"/>
      <c r="P376" s="27"/>
    </row>
    <row r="377" spans="10:16" x14ac:dyDescent="0.25">
      <c r="J377" s="27"/>
      <c r="K377" s="27"/>
      <c r="L377" s="27"/>
      <c r="M377" s="27"/>
      <c r="N377" s="27"/>
      <c r="O377" s="27"/>
      <c r="P377" s="27"/>
    </row>
    <row r="378" spans="10:16" x14ac:dyDescent="0.25">
      <c r="J378" s="27"/>
      <c r="K378" s="27"/>
      <c r="L378" s="27"/>
      <c r="M378" s="27"/>
      <c r="N378" s="27"/>
      <c r="O378" s="27"/>
      <c r="P378" s="27"/>
    </row>
    <row r="379" spans="10:16" x14ac:dyDescent="0.25">
      <c r="J379" s="27"/>
      <c r="K379" s="27"/>
      <c r="L379" s="27"/>
      <c r="M379" s="27"/>
      <c r="N379" s="27"/>
      <c r="O379" s="27"/>
      <c r="P379" s="27"/>
    </row>
    <row r="380" spans="10:16" x14ac:dyDescent="0.25">
      <c r="J380" s="27"/>
      <c r="K380" s="27"/>
      <c r="L380" s="27"/>
      <c r="M380" s="27"/>
      <c r="N380" s="27"/>
      <c r="O380" s="27"/>
      <c r="P380" s="27"/>
    </row>
    <row r="381" spans="10:16" x14ac:dyDescent="0.25">
      <c r="J381" s="27"/>
      <c r="K381" s="27"/>
      <c r="L381" s="27"/>
      <c r="M381" s="27"/>
      <c r="N381" s="27"/>
      <c r="O381" s="27"/>
      <c r="P381" s="27"/>
    </row>
    <row r="382" spans="10:16" x14ac:dyDescent="0.25">
      <c r="J382" s="27"/>
      <c r="K382" s="27"/>
      <c r="L382" s="27"/>
      <c r="M382" s="27"/>
      <c r="N382" s="27"/>
      <c r="O382" s="27"/>
      <c r="P382" s="27"/>
    </row>
    <row r="383" spans="10:16" x14ac:dyDescent="0.25">
      <c r="J383" s="27"/>
      <c r="K383" s="27"/>
      <c r="L383" s="27"/>
      <c r="M383" s="27"/>
      <c r="N383" s="27"/>
      <c r="O383" s="27"/>
      <c r="P383" s="27"/>
    </row>
    <row r="384" spans="10:16" x14ac:dyDescent="0.25">
      <c r="J384" s="27"/>
      <c r="K384" s="27"/>
      <c r="L384" s="27"/>
      <c r="M384" s="27"/>
      <c r="N384" s="27"/>
      <c r="O384" s="27"/>
      <c r="P384" s="27"/>
    </row>
    <row r="385" spans="10:16" x14ac:dyDescent="0.25">
      <c r="J385" s="27"/>
      <c r="K385" s="27"/>
      <c r="L385" s="27"/>
      <c r="M385" s="27"/>
      <c r="N385" s="27"/>
      <c r="O385" s="27"/>
      <c r="P385" s="27"/>
    </row>
    <row r="386" spans="10:16" x14ac:dyDescent="0.25">
      <c r="J386" s="27"/>
      <c r="K386" s="27"/>
      <c r="L386" s="27"/>
      <c r="M386" s="27"/>
      <c r="N386" s="27"/>
      <c r="O386" s="27"/>
      <c r="P386" s="27"/>
    </row>
    <row r="387" spans="10:16" x14ac:dyDescent="0.25">
      <c r="J387" s="27"/>
      <c r="K387" s="27"/>
      <c r="L387" s="27"/>
      <c r="M387" s="27"/>
      <c r="N387" s="27"/>
      <c r="O387" s="27"/>
      <c r="P387" s="27"/>
    </row>
    <row r="388" spans="10:16" x14ac:dyDescent="0.25">
      <c r="J388" s="27"/>
      <c r="K388" s="27"/>
      <c r="L388" s="27"/>
      <c r="M388" s="27"/>
      <c r="N388" s="27"/>
      <c r="O388" s="27"/>
      <c r="P388" s="27"/>
    </row>
    <row r="389" spans="10:16" x14ac:dyDescent="0.25">
      <c r="J389" s="27"/>
      <c r="K389" s="27"/>
      <c r="L389" s="27"/>
      <c r="M389" s="27"/>
      <c r="N389" s="27"/>
      <c r="O389" s="27"/>
      <c r="P389" s="27"/>
    </row>
    <row r="390" spans="10:16" x14ac:dyDescent="0.25">
      <c r="J390" s="27"/>
      <c r="K390" s="27"/>
      <c r="L390" s="27"/>
      <c r="M390" s="27"/>
      <c r="N390" s="27"/>
      <c r="O390" s="27"/>
      <c r="P390" s="27"/>
    </row>
    <row r="391" spans="10:16" x14ac:dyDescent="0.25">
      <c r="J391" s="27"/>
      <c r="K391" s="27"/>
      <c r="L391" s="27"/>
      <c r="M391" s="27"/>
      <c r="N391" s="27"/>
      <c r="O391" s="27"/>
      <c r="P391" s="27"/>
    </row>
    <row r="392" spans="10:16" x14ac:dyDescent="0.25">
      <c r="J392" s="27"/>
      <c r="K392" s="27"/>
      <c r="L392" s="27"/>
      <c r="M392" s="27"/>
      <c r="N392" s="27"/>
      <c r="O392" s="27"/>
      <c r="P392" s="27"/>
    </row>
    <row r="393" spans="10:16" x14ac:dyDescent="0.25">
      <c r="J393" s="27"/>
      <c r="K393" s="27"/>
      <c r="L393" s="27"/>
      <c r="M393" s="27"/>
      <c r="N393" s="27"/>
      <c r="O393" s="27"/>
      <c r="P393" s="27"/>
    </row>
    <row r="394" spans="10:16" x14ac:dyDescent="0.25">
      <c r="J394" s="27"/>
      <c r="K394" s="27"/>
      <c r="L394" s="27"/>
      <c r="M394" s="27"/>
      <c r="N394" s="27"/>
      <c r="O394" s="27"/>
      <c r="P394" s="27"/>
    </row>
    <row r="395" spans="10:16" x14ac:dyDescent="0.25">
      <c r="J395" s="27"/>
      <c r="K395" s="27"/>
      <c r="L395" s="27"/>
      <c r="M395" s="27"/>
      <c r="N395" s="27"/>
      <c r="O395" s="27"/>
      <c r="P395" s="27"/>
    </row>
    <row r="396" spans="10:16" x14ac:dyDescent="0.25">
      <c r="J396" s="27"/>
      <c r="K396" s="27"/>
      <c r="L396" s="27"/>
      <c r="M396" s="27"/>
      <c r="N396" s="27"/>
      <c r="O396" s="27"/>
      <c r="P396" s="27"/>
    </row>
  </sheetData>
  <sheetProtection algorithmName="SHA-512" hashValue="IRp8WP6VO2npW3FsW7RrKu+Ze+gJ8abWBEPhJDsY6n/aLNOpREieNZt83B8KN+eOLCtk4MSnzKJ17CVbDKd0mQ==" saltValue="8btJ56eXVEChsLtDr2FCKg==" spinCount="100000" sheet="1" objects="1" scenarios="1"/>
  <mergeCells count="23">
    <mergeCell ref="A157:G157"/>
    <mergeCell ref="A159:F159"/>
    <mergeCell ref="A1:G1"/>
    <mergeCell ref="B48:E48"/>
    <mergeCell ref="A53:G53"/>
    <mergeCell ref="A55:F55"/>
    <mergeCell ref="A3:G3"/>
    <mergeCell ref="J3:O3"/>
    <mergeCell ref="K100:N100"/>
    <mergeCell ref="J107:O107"/>
    <mergeCell ref="K152:N152"/>
    <mergeCell ref="B100:E100"/>
    <mergeCell ref="A105:G105"/>
    <mergeCell ref="A107:F107"/>
    <mergeCell ref="B152:E152"/>
    <mergeCell ref="J159:O159"/>
    <mergeCell ref="K204:N204"/>
    <mergeCell ref="J211:O211"/>
    <mergeCell ref="K256:N256"/>
    <mergeCell ref="B204:E204"/>
    <mergeCell ref="A209:G209"/>
    <mergeCell ref="A211:F211"/>
    <mergeCell ref="B256:E256"/>
  </mergeCells>
  <hyperlinks>
    <hyperlink ref="M70" location="PROJECT_INFORMATION" display="Click here to navigate to Project Information worksheet."/>
  </hyperlinks>
  <pageMargins left="0.7" right="0.7" top="0.75" bottom="0.75" header="0.3" footer="0.3"/>
  <pageSetup scale="1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List Box 1">
              <controlPr locked="0" defaultSize="0" autoLine="0" autoPict="0">
                <anchor moveWithCells="1">
                  <from>
                    <xdr:col>1</xdr:col>
                    <xdr:colOff>85725</xdr:colOff>
                    <xdr:row>44</xdr:row>
                    <xdr:rowOff>28575</xdr:rowOff>
                  </from>
                  <to>
                    <xdr:col>4</xdr:col>
                    <xdr:colOff>66675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List Box 2">
              <controlPr locked="0" defaultSize="0" autoLine="0" autoPict="0">
                <anchor moveWithCells="1">
                  <from>
                    <xdr:col>1</xdr:col>
                    <xdr:colOff>66675</xdr:colOff>
                    <xdr:row>96</xdr:row>
                    <xdr:rowOff>47625</xdr:rowOff>
                  </from>
                  <to>
                    <xdr:col>4</xdr:col>
                    <xdr:colOff>47625</xdr:colOff>
                    <xdr:row>98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List Box 3">
              <controlPr locked="0" defaultSize="0" autoLine="0" autoPict="0">
                <anchor moveWithCells="1">
                  <from>
                    <xdr:col>1</xdr:col>
                    <xdr:colOff>76200</xdr:colOff>
                    <xdr:row>148</xdr:row>
                    <xdr:rowOff>76200</xdr:rowOff>
                  </from>
                  <to>
                    <xdr:col>4</xdr:col>
                    <xdr:colOff>57150</xdr:colOff>
                    <xdr:row>150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List Box 4">
              <controlPr locked="0" defaultSize="0" autoLine="0" autoPict="0">
                <anchor moveWithCells="1">
                  <from>
                    <xdr:col>1</xdr:col>
                    <xdr:colOff>76200</xdr:colOff>
                    <xdr:row>200</xdr:row>
                    <xdr:rowOff>47625</xdr:rowOff>
                  </from>
                  <to>
                    <xdr:col>4</xdr:col>
                    <xdr:colOff>57150</xdr:colOff>
                    <xdr:row>202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List Box 5">
              <controlPr locked="0" defaultSize="0" autoLine="0" autoPict="0">
                <anchor moveWithCells="1">
                  <from>
                    <xdr:col>1</xdr:col>
                    <xdr:colOff>85725</xdr:colOff>
                    <xdr:row>252</xdr:row>
                    <xdr:rowOff>28575</xdr:rowOff>
                  </from>
                  <to>
                    <xdr:col>4</xdr:col>
                    <xdr:colOff>66675</xdr:colOff>
                    <xdr:row>254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9" name="Button 15">
              <controlPr locked="0" defaultSize="0" print="0" autoFill="0" autoPict="0" macro="[0]!Print_Summary_Budget_P1">
                <anchor moveWithCells="1" sizeWithCells="1">
                  <from>
                    <xdr:col>9</xdr:col>
                    <xdr:colOff>66675</xdr:colOff>
                    <xdr:row>71</xdr:row>
                    <xdr:rowOff>9525</xdr:rowOff>
                  </from>
                  <to>
                    <xdr:col>11</xdr:col>
                    <xdr:colOff>523875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10" name="Button 16">
              <controlPr locked="0" defaultSize="0" print="0" autoFill="0" autoPict="0" macro="[0]!Print_Budget_Period1">
                <anchor moveWithCells="1" sizeWithCells="1">
                  <from>
                    <xdr:col>9</xdr:col>
                    <xdr:colOff>57150</xdr:colOff>
                    <xdr:row>73</xdr:row>
                    <xdr:rowOff>0</xdr:rowOff>
                  </from>
                  <to>
                    <xdr:col>11</xdr:col>
                    <xdr:colOff>514350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11" name="Button 21">
              <controlPr locked="0" defaultSize="0" print="0" autoFill="0" autoPict="0" macro="[0]!Print_Budget_Period2">
                <anchor moveWithCells="1" sizeWithCells="1">
                  <from>
                    <xdr:col>9</xdr:col>
                    <xdr:colOff>57150</xdr:colOff>
                    <xdr:row>75</xdr:row>
                    <xdr:rowOff>9525</xdr:rowOff>
                  </from>
                  <to>
                    <xdr:col>11</xdr:col>
                    <xdr:colOff>514350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6" r:id="rId12" name="Button 22">
              <controlPr locked="0" defaultSize="0" print="0" autoFill="0" autoPict="0" macro="[0]!Print_Budget_Period3">
                <anchor moveWithCells="1" sizeWithCells="1">
                  <from>
                    <xdr:col>9</xdr:col>
                    <xdr:colOff>66675</xdr:colOff>
                    <xdr:row>77</xdr:row>
                    <xdr:rowOff>9525</xdr:rowOff>
                  </from>
                  <to>
                    <xdr:col>11</xdr:col>
                    <xdr:colOff>523875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13" name="Button 23">
              <controlPr locked="0" defaultSize="0" print="0" autoFill="0" autoPict="0" macro="[0]!Print_Budget_Period4">
                <anchor moveWithCells="1" sizeWithCells="1">
                  <from>
                    <xdr:col>9</xdr:col>
                    <xdr:colOff>66675</xdr:colOff>
                    <xdr:row>79</xdr:row>
                    <xdr:rowOff>0</xdr:rowOff>
                  </from>
                  <to>
                    <xdr:col>11</xdr:col>
                    <xdr:colOff>523875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14" name="Button 25">
              <controlPr locked="0" defaultSize="0" print="0" autoFill="0" autoPict="0" macro="[0]!Print_Budget_Period5">
                <anchor moveWithCells="1" sizeWithCells="1">
                  <from>
                    <xdr:col>9</xdr:col>
                    <xdr:colOff>57150</xdr:colOff>
                    <xdr:row>81</xdr:row>
                    <xdr:rowOff>0</xdr:rowOff>
                  </from>
                  <to>
                    <xdr:col>11</xdr:col>
                    <xdr:colOff>514350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0" r:id="rId15" name="Button 26">
              <controlPr locked="0" defaultSize="0" print="0" autoFill="0" autoPict="0" macro="[0]!Project_Information_Worksheet">
                <anchor moveWithCells="1" sizeWithCells="1">
                  <from>
                    <xdr:col>9</xdr:col>
                    <xdr:colOff>57150</xdr:colOff>
                    <xdr:row>69</xdr:row>
                    <xdr:rowOff>19050</xdr:rowOff>
                  </from>
                  <to>
                    <xdr:col>11</xdr:col>
                    <xdr:colOff>514350</xdr:colOff>
                    <xdr:row>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16" name="Button 27">
              <controlPr locked="0" defaultSize="0" print="0" autoFill="0" autoPict="0" macro="[0]!Print_Budgets">
                <anchor moveWithCells="1" sizeWithCells="1">
                  <from>
                    <xdr:col>7</xdr:col>
                    <xdr:colOff>0</xdr:colOff>
                    <xdr:row>0</xdr:row>
                    <xdr:rowOff>19050</xdr:rowOff>
                  </from>
                  <to>
                    <xdr:col>8</xdr:col>
                    <xdr:colOff>361950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3" r:id="rId17" name="Button 29">
              <controlPr locked="0" defaultSize="0" print="0" autoFill="0" autoPict="0" macro="[0]!Correct_Information">
                <anchor moveWithCells="1" sizeWithCells="1">
                  <from>
                    <xdr:col>7</xdr:col>
                    <xdr:colOff>9525</xdr:colOff>
                    <xdr:row>1</xdr:row>
                    <xdr:rowOff>9525</xdr:rowOff>
                  </from>
                  <to>
                    <xdr:col>9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S109"/>
  <sheetViews>
    <sheetView showGridLines="0" workbookViewId="0">
      <selection activeCell="B8" sqref="B8"/>
    </sheetView>
  </sheetViews>
  <sheetFormatPr defaultColWidth="8.85546875" defaultRowHeight="15" x14ac:dyDescent="0.25"/>
  <cols>
    <col min="1" max="1" width="26.85546875" style="44" customWidth="1"/>
    <col min="2" max="2" width="23.140625" style="44" customWidth="1"/>
    <col min="3" max="3" width="13.28515625" style="45" customWidth="1"/>
    <col min="4" max="4" width="7.7109375" style="44" customWidth="1"/>
    <col min="5" max="5" width="24.42578125" style="44" customWidth="1"/>
    <col min="6" max="6" width="8.85546875" style="46" customWidth="1"/>
    <col min="7" max="7" width="9.42578125" style="45" customWidth="1"/>
    <col min="8" max="8" width="6.7109375" style="47" customWidth="1"/>
    <col min="9" max="9" width="6.140625" style="44" customWidth="1"/>
    <col min="10" max="11" width="13.28515625" style="45" customWidth="1"/>
    <col min="12" max="12" width="12.42578125" style="44" customWidth="1"/>
    <col min="13" max="14" width="10.7109375" style="44" customWidth="1"/>
    <col min="15" max="15" width="9.85546875" style="48" customWidth="1"/>
    <col min="16" max="16" width="9.7109375" style="48" customWidth="1"/>
    <col min="17" max="17" width="3.28515625" style="44" hidden="1" customWidth="1"/>
    <col min="18" max="20" width="8.85546875" style="44"/>
    <col min="21" max="21" width="4.5703125" style="44" customWidth="1"/>
    <col min="22" max="16384" width="8.85546875" style="44"/>
  </cols>
  <sheetData>
    <row r="1" spans="1:19" ht="18.75" x14ac:dyDescent="0.3">
      <c r="A1" s="505" t="s">
        <v>114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</row>
    <row r="2" spans="1:19" ht="15.75" thickBot="1" x14ac:dyDescent="0.3"/>
    <row r="3" spans="1:19" ht="15.75" thickBot="1" x14ac:dyDescent="0.3">
      <c r="A3" s="123">
        <f>+'Input Project Information'!H23-'Input Personnel'!L21-'Input Personnel'!L42-'Input Personnel'!L63-'Input Personnel'!L84-'Input Personnel'!L105-'Input GRA'!L35-'Input GRA'!M35-'Input GRA'!N35-'Input GRA'!O35-'Input GRA'!P35-'Input Material and Supply'!C23-'Input Equipment'!C23-'Input Travel'!D23-'Input Other Direct'!C23-'Input Subrecipients'!J14-'Input Subrecipients'!J21-'Input Subrecipients'!J28-'Input Subrecipients'!J35-'Input Participant Support'!D23</f>
        <v>1000000</v>
      </c>
      <c r="B3" s="124" t="s">
        <v>107</v>
      </c>
      <c r="C3" s="125"/>
      <c r="D3" s="126"/>
      <c r="F3" s="112" t="s">
        <v>109</v>
      </c>
      <c r="G3" s="113"/>
      <c r="H3" s="114" t="s">
        <v>110</v>
      </c>
      <c r="I3" s="115"/>
      <c r="J3" s="115"/>
      <c r="K3" s="113"/>
      <c r="L3" s="113"/>
      <c r="M3" s="113"/>
      <c r="N3" s="113"/>
      <c r="O3" s="113"/>
      <c r="P3" s="116"/>
    </row>
    <row r="4" spans="1:19" ht="16.5" thickBot="1" x14ac:dyDescent="0.3">
      <c r="A4" s="52"/>
      <c r="B4" s="53"/>
      <c r="C4" s="54"/>
      <c r="D4" s="55"/>
      <c r="E4" s="55"/>
      <c r="F4" s="117" t="s">
        <v>108</v>
      </c>
      <c r="G4" s="118"/>
      <c r="H4" s="119"/>
      <c r="I4" s="120"/>
      <c r="J4" s="121" t="s">
        <v>111</v>
      </c>
      <c r="K4" s="119"/>
      <c r="L4" s="119"/>
      <c r="M4" s="119"/>
      <c r="N4" s="119"/>
      <c r="O4" s="119"/>
      <c r="P4" s="122"/>
    </row>
    <row r="5" spans="1:19" ht="15.75" x14ac:dyDescent="0.25">
      <c r="A5" s="52" t="s">
        <v>0</v>
      </c>
      <c r="B5" s="46"/>
      <c r="C5" s="59" t="s">
        <v>11</v>
      </c>
      <c r="D5" s="60">
        <v>1</v>
      </c>
      <c r="E5" s="52"/>
      <c r="G5" s="59"/>
      <c r="H5" s="60"/>
      <c r="K5" s="44"/>
      <c r="O5" s="44"/>
      <c r="P5" s="44"/>
    </row>
    <row r="6" spans="1:19" ht="15.75" thickBot="1" x14ac:dyDescent="0.3">
      <c r="A6" s="61" t="s">
        <v>192</v>
      </c>
    </row>
    <row r="7" spans="1:19" s="72" customFormat="1" ht="35.25" customHeight="1" x14ac:dyDescent="0.25">
      <c r="A7" s="62" t="s">
        <v>12</v>
      </c>
      <c r="B7" s="63" t="s">
        <v>59</v>
      </c>
      <c r="C7" s="64" t="s">
        <v>54</v>
      </c>
      <c r="D7" s="63" t="s">
        <v>13</v>
      </c>
      <c r="E7" s="63" t="s">
        <v>60</v>
      </c>
      <c r="F7" s="65" t="s">
        <v>15</v>
      </c>
      <c r="G7" s="66" t="s">
        <v>63</v>
      </c>
      <c r="H7" s="67" t="s">
        <v>46</v>
      </c>
      <c r="I7" s="63" t="s">
        <v>55</v>
      </c>
      <c r="J7" s="66" t="s">
        <v>14</v>
      </c>
      <c r="K7" s="66" t="s">
        <v>16</v>
      </c>
      <c r="L7" s="68" t="s">
        <v>17</v>
      </c>
      <c r="M7" s="70" t="s">
        <v>62</v>
      </c>
      <c r="N7" s="71" t="s">
        <v>61</v>
      </c>
      <c r="O7" s="399" t="s">
        <v>299</v>
      </c>
      <c r="P7" s="400" t="s">
        <v>298</v>
      </c>
    </row>
    <row r="8" spans="1:19" ht="24.75" customHeight="1" x14ac:dyDescent="0.25">
      <c r="A8" s="97" t="s">
        <v>224</v>
      </c>
      <c r="B8" s="98" t="s">
        <v>224</v>
      </c>
      <c r="C8" s="99">
        <v>0</v>
      </c>
      <c r="D8" s="391">
        <v>0</v>
      </c>
      <c r="E8" s="100">
        <v>1</v>
      </c>
      <c r="F8" s="73">
        <f t="shared" ref="F8:F19" si="0">VLOOKUP($E8,Fringe_Rates,2)</f>
        <v>0</v>
      </c>
      <c r="G8" s="3">
        <f t="shared" ref="G8:G19" si="1">VLOOKUP($E8,Fringe_Rates,3)</f>
        <v>1</v>
      </c>
      <c r="H8" s="74" t="str">
        <f t="shared" ref="H8:H19" si="2">VLOOKUP($E8,Fringe_Rates,4)</f>
        <v>NA</v>
      </c>
      <c r="I8" s="75">
        <f>IF(N8&gt;0,N8/G8*9,+G8*D8)</f>
        <v>0</v>
      </c>
      <c r="J8" s="16">
        <f t="shared" ref="J8:J19" si="3">IF(N8&gt;0,M8*N8,IF(G8&lt;12,C8/9*I8,C8/12*I8))</f>
        <v>0</v>
      </c>
      <c r="K8" s="16">
        <f>+J8*F8</f>
        <v>0</v>
      </c>
      <c r="L8" s="76">
        <f>+J8+K8</f>
        <v>0</v>
      </c>
      <c r="M8" s="395"/>
      <c r="N8" s="397"/>
      <c r="O8" s="401" t="str">
        <f>IF(I8&lt;&gt;0,IF(+J8/I8&gt;'Other Rates'!$H$42/12,"Cap exceeded","No"),"N/A")</f>
        <v>N/A</v>
      </c>
      <c r="P8" s="402">
        <f>IF(O8="Cap exceeded",(C8/G8-'Other Rates'!$H$42/12)*'Input Personnel'!I8,0)</f>
        <v>0</v>
      </c>
      <c r="S8" s="78"/>
    </row>
    <row r="9" spans="1:19" ht="24.75" customHeight="1" x14ac:dyDescent="0.25">
      <c r="A9" s="97" t="s">
        <v>224</v>
      </c>
      <c r="B9" s="98" t="s">
        <v>224</v>
      </c>
      <c r="C9" s="99">
        <v>0</v>
      </c>
      <c r="D9" s="391">
        <v>0</v>
      </c>
      <c r="E9" s="100">
        <v>1</v>
      </c>
      <c r="F9" s="73">
        <f t="shared" si="0"/>
        <v>0</v>
      </c>
      <c r="G9" s="3">
        <f t="shared" si="1"/>
        <v>1</v>
      </c>
      <c r="H9" s="74" t="str">
        <f t="shared" si="2"/>
        <v>NA</v>
      </c>
      <c r="I9" s="75">
        <f t="shared" ref="I9:I19" si="4">+G9*D9</f>
        <v>0</v>
      </c>
      <c r="J9" s="16">
        <f t="shared" si="3"/>
        <v>0</v>
      </c>
      <c r="K9" s="16">
        <f t="shared" ref="K9:K19" si="5">+J9*F9</f>
        <v>0</v>
      </c>
      <c r="L9" s="76">
        <f t="shared" ref="L9:L19" si="6">+J9+K9</f>
        <v>0</v>
      </c>
      <c r="M9" s="395"/>
      <c r="N9" s="397"/>
      <c r="O9" s="401" t="str">
        <f>IF(I9&lt;&gt;0,IF(+J9/I9&gt;'Other Rates'!$H$42/12,"Cap exceeded","No"),"N/A")</f>
        <v>N/A</v>
      </c>
      <c r="P9" s="402">
        <f>IF(O9="Cap exceeded",(C9/G9-'Other Rates'!$H$42/12)*'Input Personnel'!I9,0)</f>
        <v>0</v>
      </c>
    </row>
    <row r="10" spans="1:19" ht="24.75" customHeight="1" x14ac:dyDescent="0.25">
      <c r="A10" s="97" t="s">
        <v>224</v>
      </c>
      <c r="B10" s="98" t="s">
        <v>224</v>
      </c>
      <c r="C10" s="99">
        <v>0</v>
      </c>
      <c r="D10" s="391">
        <v>0</v>
      </c>
      <c r="E10" s="100">
        <v>1</v>
      </c>
      <c r="F10" s="73">
        <f t="shared" si="0"/>
        <v>0</v>
      </c>
      <c r="G10" s="3">
        <f t="shared" si="1"/>
        <v>1</v>
      </c>
      <c r="H10" s="74" t="str">
        <f t="shared" si="2"/>
        <v>NA</v>
      </c>
      <c r="I10" s="75">
        <f t="shared" si="4"/>
        <v>0</v>
      </c>
      <c r="J10" s="16">
        <f t="shared" si="3"/>
        <v>0</v>
      </c>
      <c r="K10" s="16">
        <f t="shared" si="5"/>
        <v>0</v>
      </c>
      <c r="L10" s="76">
        <f t="shared" si="6"/>
        <v>0</v>
      </c>
      <c r="M10" s="395"/>
      <c r="N10" s="397"/>
      <c r="O10" s="401" t="str">
        <f>IF(I10&lt;&gt;0,IF(+J10/I10&gt;'Other Rates'!$H$42/12,"Cap exceeded","No"),"N/A")</f>
        <v>N/A</v>
      </c>
      <c r="P10" s="402">
        <f>IF(O10="Cap exceeded",(C10/G10-'Other Rates'!$H$42/12)*'Input Personnel'!I10,0)</f>
        <v>0</v>
      </c>
    </row>
    <row r="11" spans="1:19" ht="24.75" customHeight="1" x14ac:dyDescent="0.25">
      <c r="A11" s="97" t="s">
        <v>224</v>
      </c>
      <c r="B11" s="98" t="s">
        <v>224</v>
      </c>
      <c r="C11" s="99">
        <v>0</v>
      </c>
      <c r="D11" s="391">
        <v>0</v>
      </c>
      <c r="E11" s="100">
        <v>1</v>
      </c>
      <c r="F11" s="73">
        <f t="shared" si="0"/>
        <v>0</v>
      </c>
      <c r="G11" s="3">
        <f t="shared" si="1"/>
        <v>1</v>
      </c>
      <c r="H11" s="74" t="str">
        <f t="shared" si="2"/>
        <v>NA</v>
      </c>
      <c r="I11" s="75">
        <f t="shared" si="4"/>
        <v>0</v>
      </c>
      <c r="J11" s="16">
        <f t="shared" si="3"/>
        <v>0</v>
      </c>
      <c r="K11" s="16">
        <f t="shared" si="5"/>
        <v>0</v>
      </c>
      <c r="L11" s="76">
        <f t="shared" si="6"/>
        <v>0</v>
      </c>
      <c r="M11" s="395"/>
      <c r="N11" s="397"/>
      <c r="O11" s="401" t="str">
        <f>IF(I11&lt;&gt;0,IF(+J11/I11&gt;'Other Rates'!$H$42/12,"Cap exceeded","No"),"N/A")</f>
        <v>N/A</v>
      </c>
      <c r="P11" s="402">
        <f>IF(O11="Cap exceeded",(C11/G11-'Other Rates'!$H$42/12)*'Input Personnel'!I11,0)</f>
        <v>0</v>
      </c>
    </row>
    <row r="12" spans="1:19" ht="24.75" customHeight="1" x14ac:dyDescent="0.25">
      <c r="A12" s="97" t="s">
        <v>224</v>
      </c>
      <c r="B12" s="98" t="s">
        <v>224</v>
      </c>
      <c r="C12" s="99">
        <v>0</v>
      </c>
      <c r="D12" s="391">
        <v>0</v>
      </c>
      <c r="E12" s="100">
        <v>1</v>
      </c>
      <c r="F12" s="73">
        <f t="shared" si="0"/>
        <v>0</v>
      </c>
      <c r="G12" s="3">
        <f t="shared" si="1"/>
        <v>1</v>
      </c>
      <c r="H12" s="74" t="str">
        <f t="shared" si="2"/>
        <v>NA</v>
      </c>
      <c r="I12" s="75">
        <f t="shared" si="4"/>
        <v>0</v>
      </c>
      <c r="J12" s="16">
        <f t="shared" si="3"/>
        <v>0</v>
      </c>
      <c r="K12" s="16">
        <f t="shared" si="5"/>
        <v>0</v>
      </c>
      <c r="L12" s="76">
        <f t="shared" si="6"/>
        <v>0</v>
      </c>
      <c r="M12" s="395"/>
      <c r="N12" s="397"/>
      <c r="O12" s="401" t="str">
        <f>IF(I12&lt;&gt;0,IF(+J12/I12&gt;'Other Rates'!$H$42/12,"Cap exceeded","No"),"N/A")</f>
        <v>N/A</v>
      </c>
      <c r="P12" s="402">
        <f>IF(O12="Cap exceeded",(C12/G12-'Other Rates'!$H$42/12)*'Input Personnel'!I12,0)</f>
        <v>0</v>
      </c>
    </row>
    <row r="13" spans="1:19" ht="24.75" customHeight="1" x14ac:dyDescent="0.25">
      <c r="A13" s="97" t="s">
        <v>224</v>
      </c>
      <c r="B13" s="98" t="s">
        <v>224</v>
      </c>
      <c r="C13" s="99">
        <v>0</v>
      </c>
      <c r="D13" s="391">
        <v>0</v>
      </c>
      <c r="E13" s="100">
        <v>1</v>
      </c>
      <c r="F13" s="73">
        <f t="shared" si="0"/>
        <v>0</v>
      </c>
      <c r="G13" s="3">
        <f t="shared" si="1"/>
        <v>1</v>
      </c>
      <c r="H13" s="74" t="str">
        <f t="shared" si="2"/>
        <v>NA</v>
      </c>
      <c r="I13" s="75">
        <f t="shared" si="4"/>
        <v>0</v>
      </c>
      <c r="J13" s="16">
        <f t="shared" si="3"/>
        <v>0</v>
      </c>
      <c r="K13" s="16">
        <f t="shared" si="5"/>
        <v>0</v>
      </c>
      <c r="L13" s="76">
        <f t="shared" si="6"/>
        <v>0</v>
      </c>
      <c r="M13" s="395"/>
      <c r="N13" s="397"/>
      <c r="O13" s="401" t="str">
        <f>IF(I13&lt;&gt;0,IF(+J13/I13&gt;'Other Rates'!$H$42/12,"Cap exceeded","No"),"N/A")</f>
        <v>N/A</v>
      </c>
      <c r="P13" s="402">
        <f>IF(O13="Cap exceeded",(C13/G13-'Other Rates'!$H$42/12)*'Input Personnel'!I13,0)</f>
        <v>0</v>
      </c>
    </row>
    <row r="14" spans="1:19" ht="24.75" customHeight="1" x14ac:dyDescent="0.25">
      <c r="A14" s="97" t="s">
        <v>224</v>
      </c>
      <c r="B14" s="98" t="s">
        <v>224</v>
      </c>
      <c r="C14" s="99">
        <v>0</v>
      </c>
      <c r="D14" s="391">
        <v>0</v>
      </c>
      <c r="E14" s="100">
        <v>1</v>
      </c>
      <c r="F14" s="73">
        <f t="shared" si="0"/>
        <v>0</v>
      </c>
      <c r="G14" s="3">
        <f t="shared" si="1"/>
        <v>1</v>
      </c>
      <c r="H14" s="74" t="str">
        <f t="shared" si="2"/>
        <v>NA</v>
      </c>
      <c r="I14" s="75">
        <f t="shared" si="4"/>
        <v>0</v>
      </c>
      <c r="J14" s="16">
        <f t="shared" si="3"/>
        <v>0</v>
      </c>
      <c r="K14" s="16">
        <f t="shared" si="5"/>
        <v>0</v>
      </c>
      <c r="L14" s="76">
        <f t="shared" si="6"/>
        <v>0</v>
      </c>
      <c r="M14" s="395"/>
      <c r="N14" s="397"/>
      <c r="O14" s="401" t="str">
        <f>IF(I14&lt;&gt;0,IF(+J14/I14&gt;'Other Rates'!$H$42/12,"Cap exceeded","No"),"N/A")</f>
        <v>N/A</v>
      </c>
      <c r="P14" s="402">
        <f>IF(O14="Cap exceeded",(C14/G14-'Other Rates'!$H$42/12)*'Input Personnel'!I14,0)</f>
        <v>0</v>
      </c>
    </row>
    <row r="15" spans="1:19" ht="24.75" customHeight="1" x14ac:dyDescent="0.25">
      <c r="A15" s="97" t="s">
        <v>224</v>
      </c>
      <c r="B15" s="98" t="s">
        <v>224</v>
      </c>
      <c r="C15" s="99">
        <v>0</v>
      </c>
      <c r="D15" s="391">
        <v>0</v>
      </c>
      <c r="E15" s="100">
        <v>1</v>
      </c>
      <c r="F15" s="73">
        <f t="shared" si="0"/>
        <v>0</v>
      </c>
      <c r="G15" s="3">
        <f t="shared" si="1"/>
        <v>1</v>
      </c>
      <c r="H15" s="74" t="str">
        <f t="shared" si="2"/>
        <v>NA</v>
      </c>
      <c r="I15" s="75">
        <f t="shared" si="4"/>
        <v>0</v>
      </c>
      <c r="J15" s="16">
        <f t="shared" si="3"/>
        <v>0</v>
      </c>
      <c r="K15" s="16">
        <f t="shared" si="5"/>
        <v>0</v>
      </c>
      <c r="L15" s="76">
        <f t="shared" si="6"/>
        <v>0</v>
      </c>
      <c r="M15" s="395"/>
      <c r="N15" s="397"/>
      <c r="O15" s="401" t="str">
        <f>IF(I15&lt;&gt;0,IF(+J15/I15&gt;'Other Rates'!$H$42/12,"Cap exceeded","No"),"N/A")</f>
        <v>N/A</v>
      </c>
      <c r="P15" s="402">
        <f>IF(O15="Cap exceeded",(C15/G15-'Other Rates'!$H$42/12)*'Input Personnel'!I15,0)</f>
        <v>0</v>
      </c>
    </row>
    <row r="16" spans="1:19" ht="24.75" customHeight="1" x14ac:dyDescent="0.25">
      <c r="A16" s="97" t="s">
        <v>224</v>
      </c>
      <c r="B16" s="98" t="s">
        <v>224</v>
      </c>
      <c r="C16" s="99">
        <v>0</v>
      </c>
      <c r="D16" s="391">
        <v>0</v>
      </c>
      <c r="E16" s="100">
        <v>1</v>
      </c>
      <c r="F16" s="73">
        <f t="shared" si="0"/>
        <v>0</v>
      </c>
      <c r="G16" s="3">
        <f t="shared" si="1"/>
        <v>1</v>
      </c>
      <c r="H16" s="74" t="str">
        <f t="shared" si="2"/>
        <v>NA</v>
      </c>
      <c r="I16" s="75">
        <f t="shared" si="4"/>
        <v>0</v>
      </c>
      <c r="J16" s="16">
        <f t="shared" si="3"/>
        <v>0</v>
      </c>
      <c r="K16" s="16">
        <f t="shared" si="5"/>
        <v>0</v>
      </c>
      <c r="L16" s="76">
        <f t="shared" si="6"/>
        <v>0</v>
      </c>
      <c r="M16" s="395"/>
      <c r="N16" s="397"/>
      <c r="O16" s="401" t="str">
        <f>IF(I16&lt;&gt;0,IF(+J16/I16&gt;'Other Rates'!$H$42/12,"Cap exceeded","No"),"N/A")</f>
        <v>N/A</v>
      </c>
      <c r="P16" s="402">
        <f>IF(O16="Cap exceeded",(C16/G16-'Other Rates'!$H$42/12)*'Input Personnel'!I16,0)</f>
        <v>0</v>
      </c>
    </row>
    <row r="17" spans="1:19" ht="24.75" customHeight="1" x14ac:dyDescent="0.25">
      <c r="A17" s="97" t="s">
        <v>224</v>
      </c>
      <c r="B17" s="98" t="s">
        <v>224</v>
      </c>
      <c r="C17" s="99">
        <v>0</v>
      </c>
      <c r="D17" s="391">
        <v>0</v>
      </c>
      <c r="E17" s="100">
        <v>1</v>
      </c>
      <c r="F17" s="73">
        <f t="shared" si="0"/>
        <v>0</v>
      </c>
      <c r="G17" s="3">
        <f t="shared" si="1"/>
        <v>1</v>
      </c>
      <c r="H17" s="74" t="str">
        <f t="shared" si="2"/>
        <v>NA</v>
      </c>
      <c r="I17" s="75">
        <f t="shared" si="4"/>
        <v>0</v>
      </c>
      <c r="J17" s="16">
        <f t="shared" si="3"/>
        <v>0</v>
      </c>
      <c r="K17" s="16">
        <f t="shared" si="5"/>
        <v>0</v>
      </c>
      <c r="L17" s="76">
        <f t="shared" si="6"/>
        <v>0</v>
      </c>
      <c r="M17" s="395"/>
      <c r="N17" s="397"/>
      <c r="O17" s="401" t="str">
        <f>IF(I17&lt;&gt;0,IF(+J17/I17&gt;'Other Rates'!$H$42/12,"Cap exceeded","No"),"N/A")</f>
        <v>N/A</v>
      </c>
      <c r="P17" s="402">
        <f>IF(O17="Cap exceeded",(C17/G17-'Other Rates'!$H$42/12)*'Input Personnel'!I17,0)</f>
        <v>0</v>
      </c>
    </row>
    <row r="18" spans="1:19" ht="24.75" customHeight="1" x14ac:dyDescent="0.25">
      <c r="A18" s="97" t="s">
        <v>224</v>
      </c>
      <c r="B18" s="98" t="s">
        <v>224</v>
      </c>
      <c r="C18" s="99">
        <v>0</v>
      </c>
      <c r="D18" s="391">
        <v>0</v>
      </c>
      <c r="E18" s="100">
        <v>1</v>
      </c>
      <c r="F18" s="73">
        <f t="shared" si="0"/>
        <v>0</v>
      </c>
      <c r="G18" s="3">
        <f t="shared" si="1"/>
        <v>1</v>
      </c>
      <c r="H18" s="74" t="str">
        <f t="shared" si="2"/>
        <v>NA</v>
      </c>
      <c r="I18" s="75">
        <f t="shared" si="4"/>
        <v>0</v>
      </c>
      <c r="J18" s="16">
        <f t="shared" si="3"/>
        <v>0</v>
      </c>
      <c r="K18" s="16">
        <f t="shared" si="5"/>
        <v>0</v>
      </c>
      <c r="L18" s="76">
        <f t="shared" si="6"/>
        <v>0</v>
      </c>
      <c r="M18" s="395"/>
      <c r="N18" s="397"/>
      <c r="O18" s="401" t="str">
        <f>IF(I18&lt;&gt;0,IF(+J18/I18&gt;'Other Rates'!$H$42/12,"Cap exceeded","No"),"N/A")</f>
        <v>N/A</v>
      </c>
      <c r="P18" s="402">
        <f>IF(O18="Cap exceeded",(C18/G18-'Other Rates'!$H$42/12)*'Input Personnel'!I18,0)</f>
        <v>0</v>
      </c>
    </row>
    <row r="19" spans="1:19" ht="24.75" customHeight="1" thickBot="1" x14ac:dyDescent="0.3">
      <c r="A19" s="101" t="s">
        <v>224</v>
      </c>
      <c r="B19" s="102" t="s">
        <v>224</v>
      </c>
      <c r="C19" s="103">
        <v>0</v>
      </c>
      <c r="D19" s="392">
        <v>0</v>
      </c>
      <c r="E19" s="104">
        <v>1</v>
      </c>
      <c r="F19" s="79">
        <f t="shared" si="0"/>
        <v>0</v>
      </c>
      <c r="G19" s="5">
        <f t="shared" si="1"/>
        <v>1</v>
      </c>
      <c r="H19" s="80" t="str">
        <f t="shared" si="2"/>
        <v>NA</v>
      </c>
      <c r="I19" s="81">
        <f t="shared" si="4"/>
        <v>0</v>
      </c>
      <c r="J19" s="82">
        <f t="shared" si="3"/>
        <v>0</v>
      </c>
      <c r="K19" s="82">
        <f t="shared" si="5"/>
        <v>0</v>
      </c>
      <c r="L19" s="83">
        <f t="shared" si="6"/>
        <v>0</v>
      </c>
      <c r="M19" s="396"/>
      <c r="N19" s="398"/>
      <c r="O19" s="401" t="str">
        <f>IF(I19&lt;&gt;0,IF(+J19/I19&gt;'Other Rates'!$H$42/12,"Cap exceeded","No"),"N/A")</f>
        <v>N/A</v>
      </c>
      <c r="P19" s="402">
        <f>IF(O19="Cap exceeded",(C19/G19-'Other Rates'!$H$42/12)*'Input Personnel'!I19,0)</f>
        <v>0</v>
      </c>
    </row>
    <row r="20" spans="1:19" ht="15.75" thickBot="1" x14ac:dyDescent="0.3">
      <c r="A20" s="84"/>
      <c r="B20" s="85"/>
      <c r="C20" s="86"/>
      <c r="D20" s="87"/>
      <c r="E20" s="87"/>
      <c r="F20" s="88"/>
      <c r="G20" s="89"/>
      <c r="H20" s="90"/>
      <c r="I20" s="87"/>
      <c r="J20" s="86"/>
      <c r="K20" s="86"/>
      <c r="L20" s="87"/>
    </row>
    <row r="21" spans="1:19" s="72" customFormat="1" ht="15.75" thickBot="1" x14ac:dyDescent="0.3">
      <c r="E21" s="91"/>
      <c r="F21" s="92" t="s">
        <v>18</v>
      </c>
      <c r="G21" s="93"/>
      <c r="H21" s="94"/>
      <c r="I21" s="92"/>
      <c r="J21" s="109">
        <f>SUM(J8:J19)</f>
        <v>0</v>
      </c>
      <c r="K21" s="110">
        <f>SUM(K8:K19)</f>
        <v>0</v>
      </c>
      <c r="L21" s="111">
        <f>+J21+K21</f>
        <v>0</v>
      </c>
      <c r="P21" s="69"/>
    </row>
    <row r="22" spans="1:19" s="72" customFormat="1" ht="15.75" thickBot="1" x14ac:dyDescent="0.3">
      <c r="E22" s="91"/>
      <c r="F22" s="92"/>
      <c r="G22" s="93"/>
      <c r="H22" s="94"/>
      <c r="I22" s="92"/>
      <c r="J22" s="95"/>
      <c r="K22" s="95"/>
      <c r="L22" s="96"/>
      <c r="M22" s="127" t="s">
        <v>106</v>
      </c>
      <c r="N22" s="124"/>
      <c r="O22" s="124"/>
      <c r="P22" s="128">
        <f>+'Input Project Information'!$H$25-'Input Personnel'!$L$21-'Input Material and Supply'!$D$21-'Input Equipment'!$E$21-'Input Travel'!$F$21-'Input Other Direct'!$E$21-'Input Subrecipients'!$B$13-'Input Subrecipients'!$B$20-'Input Subrecipients'!$B$27-'Input Subrecipients'!$B$34-'Input Participant Support'!$F$21-'Input GRA'!$L$33-'Input GRA'!$L$34/(1+'Other Rates'!$H$11)</f>
        <v>200000</v>
      </c>
    </row>
    <row r="23" spans="1:19" ht="15.75" thickBot="1" x14ac:dyDescent="0.3">
      <c r="M23" s="394" t="s">
        <v>297</v>
      </c>
      <c r="N23" s="124"/>
      <c r="O23" s="403"/>
      <c r="P23" s="393" t="str">
        <f>IF('Input Personnel'!$L$21-'Input Material and Supply'!$D$21-'Input Equipment'!$E$21-'Input Travel'!$F$21-'Input Other Direct'!$E$21-'Input Subrecipients'!$B$13-'Input Subrecipients'!$B$20-'Input Subrecipients'!$B$27-'Input Subrecipients'!$B$34-'Input Participant Support'!$F$21-'Input GRA'!$L$33-'Input GRA'!$L$34/(1+'Other Rates'!$H$11)-'Input Subrecipients'!$B$12-'Input Subrecipients'!$B$19-'Input Subrecipients'!$B$26-'Input Subrecipients'!$B$33&gt;500000,"Yes", "No")</f>
        <v>No</v>
      </c>
      <c r="Q23" s="44">
        <f>IF(+P23="No",0,1)</f>
        <v>0</v>
      </c>
    </row>
    <row r="24" spans="1:19" ht="16.5" thickBot="1" x14ac:dyDescent="0.3">
      <c r="B24" s="46"/>
      <c r="C24" s="44"/>
      <c r="E24" s="52"/>
      <c r="G24" s="59"/>
      <c r="H24" s="60"/>
      <c r="M24" s="127" t="s">
        <v>300</v>
      </c>
      <c r="N24" s="124"/>
      <c r="O24" s="124"/>
      <c r="P24" s="128">
        <f>'Input Personnel'!$L$21-'Input Material and Supply'!$D$21-'Input Equipment'!$E$21-'Input Travel'!$F$21-'Input Other Direct'!$E$21-'Input Subrecipients'!$B$13-'Input Subrecipients'!$B$20-'Input Subrecipients'!$B$27-'Input Subrecipients'!$B$34-'Input Participant Support'!$F$21-'Input GRA'!$L$33-'Input GRA'!$L$34/(1+'Other Rates'!$H$11)</f>
        <v>0</v>
      </c>
    </row>
    <row r="25" spans="1:19" ht="15.75" x14ac:dyDescent="0.25">
      <c r="B25" s="46"/>
      <c r="C25" s="44"/>
      <c r="E25" s="52"/>
      <c r="G25" s="59"/>
      <c r="H25" s="60"/>
      <c r="O25" s="44"/>
      <c r="P25" s="44"/>
    </row>
    <row r="26" spans="1:19" ht="15.75" x14ac:dyDescent="0.25">
      <c r="A26" s="52" t="s">
        <v>0</v>
      </c>
      <c r="B26" s="46"/>
      <c r="C26" s="59" t="s">
        <v>11</v>
      </c>
      <c r="D26" s="60">
        <v>2</v>
      </c>
      <c r="E26" s="52"/>
      <c r="G26" s="59"/>
      <c r="H26" s="60"/>
      <c r="O26" s="44"/>
      <c r="P26" s="44"/>
    </row>
    <row r="27" spans="1:19" ht="15.75" thickBot="1" x14ac:dyDescent="0.3">
      <c r="A27" s="61" t="s">
        <v>192</v>
      </c>
    </row>
    <row r="28" spans="1:19" s="72" customFormat="1" ht="35.25" customHeight="1" x14ac:dyDescent="0.25">
      <c r="A28" s="62" t="s">
        <v>12</v>
      </c>
      <c r="B28" s="63" t="s">
        <v>59</v>
      </c>
      <c r="C28" s="64" t="s">
        <v>54</v>
      </c>
      <c r="D28" s="63" t="s">
        <v>13</v>
      </c>
      <c r="E28" s="63" t="s">
        <v>60</v>
      </c>
      <c r="F28" s="65" t="s">
        <v>15</v>
      </c>
      <c r="G28" s="66" t="s">
        <v>45</v>
      </c>
      <c r="H28" s="67" t="s">
        <v>46</v>
      </c>
      <c r="I28" s="63" t="s">
        <v>55</v>
      </c>
      <c r="J28" s="66" t="s">
        <v>14</v>
      </c>
      <c r="K28" s="66" t="s">
        <v>16</v>
      </c>
      <c r="L28" s="68" t="s">
        <v>17</v>
      </c>
      <c r="M28" s="70" t="s">
        <v>62</v>
      </c>
      <c r="N28" s="71" t="s">
        <v>61</v>
      </c>
      <c r="O28" s="399" t="s">
        <v>299</v>
      </c>
      <c r="P28" s="400" t="s">
        <v>298</v>
      </c>
    </row>
    <row r="29" spans="1:19" ht="24.75" customHeight="1" x14ac:dyDescent="0.25">
      <c r="A29" s="97"/>
      <c r="B29" s="98"/>
      <c r="C29" s="99">
        <f>IF(+$D$26&lt;='Input Project Information'!$L$11,IF(+'Input Project Information'!$M$23&gt;0,C8*(1+'Input Project Information'!$M$23),'Input Personnel'!C8),0)</f>
        <v>0</v>
      </c>
      <c r="D29" s="391">
        <f t="shared" ref="D29:D40" si="7">+D8</f>
        <v>0</v>
      </c>
      <c r="E29" s="100">
        <v>1</v>
      </c>
      <c r="F29" s="73">
        <f t="shared" ref="F29:F40" si="8">VLOOKUP($E29,Fringe_Rates,2)</f>
        <v>0</v>
      </c>
      <c r="G29" s="3">
        <f t="shared" ref="G29:G40" si="9">VLOOKUP($E29,Fringe_Rates,3)</f>
        <v>1</v>
      </c>
      <c r="H29" s="74" t="str">
        <f t="shared" ref="H29:H40" si="10">VLOOKUP($E29,Fringe_Rates,4)</f>
        <v>NA</v>
      </c>
      <c r="I29" s="75">
        <f t="shared" ref="I29:I40" si="11">+G29*D29</f>
        <v>0</v>
      </c>
      <c r="J29" s="16">
        <f t="shared" ref="J29:J40" si="12">IF(N29&gt;0,M29*N29,IF(G29&lt;12,C29/9*I29,C29/12*I29))</f>
        <v>0</v>
      </c>
      <c r="K29" s="16">
        <f t="shared" ref="K29:K40" si="13">+J29*F29</f>
        <v>0</v>
      </c>
      <c r="L29" s="76">
        <f t="shared" ref="L29:L40" si="14">+J29+K29</f>
        <v>0</v>
      </c>
      <c r="M29" s="105">
        <v>0</v>
      </c>
      <c r="N29" s="106">
        <v>0</v>
      </c>
      <c r="O29" s="401" t="str">
        <f>IF(I29&lt;&gt;0,IF(+J29/I29&gt;'Other Rates'!$H$42/12,"Cap exceeded","No"),"N/A")</f>
        <v>N/A</v>
      </c>
      <c r="P29" s="402">
        <f>IF(O29="Cap exceeded",(C29/G29-'Other Rates'!$H$42/12)*'Input Personnel'!I29,0)</f>
        <v>0</v>
      </c>
      <c r="Q29" s="77"/>
      <c r="S29" s="78"/>
    </row>
    <row r="30" spans="1:19" ht="24.75" customHeight="1" x14ac:dyDescent="0.25">
      <c r="A30" s="97"/>
      <c r="B30" s="98"/>
      <c r="C30" s="99">
        <f>IF(+$D$26&lt;='Input Project Information'!$L$11,IF(+'Input Project Information'!$M$23&gt;0,C9*(1+'Input Project Information'!$M$23),'Input Personnel'!C9),0)</f>
        <v>0</v>
      </c>
      <c r="D30" s="391">
        <f t="shared" si="7"/>
        <v>0</v>
      </c>
      <c r="E30" s="100">
        <v>1</v>
      </c>
      <c r="F30" s="73">
        <f t="shared" si="8"/>
        <v>0</v>
      </c>
      <c r="G30" s="3">
        <f t="shared" si="9"/>
        <v>1</v>
      </c>
      <c r="H30" s="74" t="str">
        <f t="shared" si="10"/>
        <v>NA</v>
      </c>
      <c r="I30" s="75">
        <f t="shared" si="11"/>
        <v>0</v>
      </c>
      <c r="J30" s="16">
        <f t="shared" si="12"/>
        <v>0</v>
      </c>
      <c r="K30" s="16">
        <f t="shared" si="13"/>
        <v>0</v>
      </c>
      <c r="L30" s="76">
        <f t="shared" si="14"/>
        <v>0</v>
      </c>
      <c r="M30" s="105"/>
      <c r="N30" s="106"/>
      <c r="O30" s="401" t="str">
        <f>IF(I30&lt;&gt;0,IF(+J30/I30&gt;'Other Rates'!$H$42/12,"Cap exceeded","No"),"N/A")</f>
        <v>N/A</v>
      </c>
      <c r="P30" s="402">
        <f>IF(O30="Cap exceeded",(C30/G30-'Other Rates'!$H$42/12)*'Input Personnel'!I30,0)</f>
        <v>0</v>
      </c>
    </row>
    <row r="31" spans="1:19" ht="24.75" customHeight="1" x14ac:dyDescent="0.25">
      <c r="A31" s="97"/>
      <c r="B31" s="98"/>
      <c r="C31" s="99">
        <f>IF(+$D$26&lt;='Input Project Information'!$L$11,IF(+'Input Project Information'!$M$23&gt;0,C10*(1+'Input Project Information'!$M$23),'Input Personnel'!C10),0)</f>
        <v>0</v>
      </c>
      <c r="D31" s="391">
        <f t="shared" si="7"/>
        <v>0</v>
      </c>
      <c r="E31" s="100">
        <v>1</v>
      </c>
      <c r="F31" s="73">
        <f t="shared" si="8"/>
        <v>0</v>
      </c>
      <c r="G31" s="3">
        <f t="shared" si="9"/>
        <v>1</v>
      </c>
      <c r="H31" s="74" t="str">
        <f t="shared" si="10"/>
        <v>NA</v>
      </c>
      <c r="I31" s="75">
        <f t="shared" si="11"/>
        <v>0</v>
      </c>
      <c r="J31" s="16">
        <f t="shared" si="12"/>
        <v>0</v>
      </c>
      <c r="K31" s="16">
        <f t="shared" si="13"/>
        <v>0</v>
      </c>
      <c r="L31" s="76">
        <f t="shared" si="14"/>
        <v>0</v>
      </c>
      <c r="M31" s="105"/>
      <c r="N31" s="106"/>
      <c r="O31" s="401" t="str">
        <f>IF(I31&lt;&gt;0,IF(+J31/I31&gt;'Other Rates'!$H$42/12,"Cap exceeded","No"),"N/A")</f>
        <v>N/A</v>
      </c>
      <c r="P31" s="402">
        <f>IF(O31="Cap exceeded",(C31/G31-'Other Rates'!$H$42/12)*'Input Personnel'!I31,0)</f>
        <v>0</v>
      </c>
    </row>
    <row r="32" spans="1:19" ht="24.75" customHeight="1" x14ac:dyDescent="0.25">
      <c r="A32" s="97"/>
      <c r="B32" s="98"/>
      <c r="C32" s="99">
        <f>IF(+$D$26&lt;='Input Project Information'!$L$11,IF(+'Input Project Information'!$M$23&gt;0,C11*(1+'Input Project Information'!$M$23),'Input Personnel'!C11),0)</f>
        <v>0</v>
      </c>
      <c r="D32" s="391">
        <f t="shared" si="7"/>
        <v>0</v>
      </c>
      <c r="E32" s="100">
        <v>1</v>
      </c>
      <c r="F32" s="73">
        <f t="shared" si="8"/>
        <v>0</v>
      </c>
      <c r="G32" s="3">
        <f t="shared" si="9"/>
        <v>1</v>
      </c>
      <c r="H32" s="74" t="str">
        <f t="shared" si="10"/>
        <v>NA</v>
      </c>
      <c r="I32" s="75">
        <f t="shared" si="11"/>
        <v>0</v>
      </c>
      <c r="J32" s="16">
        <f t="shared" si="12"/>
        <v>0</v>
      </c>
      <c r="K32" s="16">
        <f t="shared" si="13"/>
        <v>0</v>
      </c>
      <c r="L32" s="76">
        <f t="shared" si="14"/>
        <v>0</v>
      </c>
      <c r="M32" s="105"/>
      <c r="N32" s="106"/>
      <c r="O32" s="401" t="str">
        <f>IF(I32&lt;&gt;0,IF(+J32/I32&gt;'Other Rates'!$H$42/12,"Cap exceeded","No"),"N/A")</f>
        <v>N/A</v>
      </c>
      <c r="P32" s="402">
        <f>IF(O32="Cap exceeded",(C32/G32-'Other Rates'!$H$42/12)*'Input Personnel'!I32,0)</f>
        <v>0</v>
      </c>
    </row>
    <row r="33" spans="1:17" ht="24.75" customHeight="1" x14ac:dyDescent="0.25">
      <c r="A33" s="97"/>
      <c r="B33" s="98"/>
      <c r="C33" s="99">
        <f>IF(+$D$26&lt;='Input Project Information'!$L$11,IF(+'Input Project Information'!$M$23&gt;0,C12*(1+'Input Project Information'!$M$23),'Input Personnel'!C12),0)</f>
        <v>0</v>
      </c>
      <c r="D33" s="391">
        <f t="shared" si="7"/>
        <v>0</v>
      </c>
      <c r="E33" s="100">
        <v>1</v>
      </c>
      <c r="F33" s="73">
        <f t="shared" si="8"/>
        <v>0</v>
      </c>
      <c r="G33" s="3">
        <f t="shared" si="9"/>
        <v>1</v>
      </c>
      <c r="H33" s="74" t="str">
        <f t="shared" si="10"/>
        <v>NA</v>
      </c>
      <c r="I33" s="75">
        <f t="shared" si="11"/>
        <v>0</v>
      </c>
      <c r="J33" s="16">
        <f t="shared" si="12"/>
        <v>0</v>
      </c>
      <c r="K33" s="16">
        <f t="shared" si="13"/>
        <v>0</v>
      </c>
      <c r="L33" s="76">
        <f t="shared" si="14"/>
        <v>0</v>
      </c>
      <c r="M33" s="105"/>
      <c r="N33" s="106"/>
      <c r="O33" s="401" t="str">
        <f>IF(I33&lt;&gt;0,IF(+J33/I33&gt;'Other Rates'!$H$42/12,"Cap exceeded","No"),"N/A")</f>
        <v>N/A</v>
      </c>
      <c r="P33" s="402">
        <f>IF(O33="Cap exceeded",(C33/G33-'Other Rates'!$H$42/12)*'Input Personnel'!I33,0)</f>
        <v>0</v>
      </c>
    </row>
    <row r="34" spans="1:17" ht="24.75" customHeight="1" x14ac:dyDescent="0.25">
      <c r="A34" s="97"/>
      <c r="B34" s="98"/>
      <c r="C34" s="99">
        <f>IF(+$D$26&lt;='Input Project Information'!$L$11,IF(+'Input Project Information'!$M$23&gt;0,C13*(1+'Input Project Information'!$M$23),'Input Personnel'!C13),0)</f>
        <v>0</v>
      </c>
      <c r="D34" s="391">
        <f t="shared" si="7"/>
        <v>0</v>
      </c>
      <c r="E34" s="100">
        <v>1</v>
      </c>
      <c r="F34" s="73">
        <f t="shared" si="8"/>
        <v>0</v>
      </c>
      <c r="G34" s="3">
        <f t="shared" si="9"/>
        <v>1</v>
      </c>
      <c r="H34" s="74" t="str">
        <f t="shared" si="10"/>
        <v>NA</v>
      </c>
      <c r="I34" s="75">
        <f t="shared" si="11"/>
        <v>0</v>
      </c>
      <c r="J34" s="16">
        <f t="shared" si="12"/>
        <v>0</v>
      </c>
      <c r="K34" s="16">
        <f t="shared" si="13"/>
        <v>0</v>
      </c>
      <c r="L34" s="76">
        <f t="shared" si="14"/>
        <v>0</v>
      </c>
      <c r="M34" s="105"/>
      <c r="N34" s="106"/>
      <c r="O34" s="401" t="str">
        <f>IF(I34&lt;&gt;0,IF(+J34/I34&gt;'Other Rates'!$H$42/12,"Cap exceeded","No"),"N/A")</f>
        <v>N/A</v>
      </c>
      <c r="P34" s="402">
        <f>IF(O34="Cap exceeded",(C34/G34-'Other Rates'!$H$42/12)*'Input Personnel'!I34,0)</f>
        <v>0</v>
      </c>
    </row>
    <row r="35" spans="1:17" ht="24.75" customHeight="1" x14ac:dyDescent="0.25">
      <c r="A35" s="97"/>
      <c r="B35" s="98"/>
      <c r="C35" s="99">
        <f>IF(+$D$26&lt;='Input Project Information'!$L$11,IF(+'Input Project Information'!$M$23&gt;0,C14*(1+'Input Project Information'!$M$23),'Input Personnel'!C14),0)</f>
        <v>0</v>
      </c>
      <c r="D35" s="391">
        <f t="shared" si="7"/>
        <v>0</v>
      </c>
      <c r="E35" s="100">
        <v>1</v>
      </c>
      <c r="F35" s="73">
        <f t="shared" si="8"/>
        <v>0</v>
      </c>
      <c r="G35" s="3">
        <f t="shared" si="9"/>
        <v>1</v>
      </c>
      <c r="H35" s="74" t="str">
        <f t="shared" si="10"/>
        <v>NA</v>
      </c>
      <c r="I35" s="75">
        <f t="shared" si="11"/>
        <v>0</v>
      </c>
      <c r="J35" s="16">
        <f t="shared" si="12"/>
        <v>0</v>
      </c>
      <c r="K35" s="16">
        <f t="shared" si="13"/>
        <v>0</v>
      </c>
      <c r="L35" s="76">
        <f t="shared" si="14"/>
        <v>0</v>
      </c>
      <c r="M35" s="105"/>
      <c r="N35" s="106"/>
      <c r="O35" s="401" t="str">
        <f>IF(I35&lt;&gt;0,IF(+J35/I35&gt;'Other Rates'!$H$42/12,"Cap exceeded","No"),"N/A")</f>
        <v>N/A</v>
      </c>
      <c r="P35" s="402">
        <f>IF(O35="Cap exceeded",(C35/G35-'Other Rates'!$H$42/12)*'Input Personnel'!I35,0)</f>
        <v>0</v>
      </c>
    </row>
    <row r="36" spans="1:17" ht="24.75" customHeight="1" x14ac:dyDescent="0.25">
      <c r="A36" s="97"/>
      <c r="B36" s="98"/>
      <c r="C36" s="99">
        <f>IF(+$D$26&lt;='Input Project Information'!$L$11,IF(+'Input Project Information'!$M$23&gt;0,C15*(1+'Input Project Information'!$M$23),'Input Personnel'!C15),0)</f>
        <v>0</v>
      </c>
      <c r="D36" s="391">
        <f t="shared" si="7"/>
        <v>0</v>
      </c>
      <c r="E36" s="100">
        <v>1</v>
      </c>
      <c r="F36" s="73">
        <f t="shared" si="8"/>
        <v>0</v>
      </c>
      <c r="G36" s="3">
        <f t="shared" si="9"/>
        <v>1</v>
      </c>
      <c r="H36" s="74" t="str">
        <f t="shared" si="10"/>
        <v>NA</v>
      </c>
      <c r="I36" s="75">
        <f t="shared" si="11"/>
        <v>0</v>
      </c>
      <c r="J36" s="16">
        <f t="shared" si="12"/>
        <v>0</v>
      </c>
      <c r="K36" s="16">
        <f t="shared" si="13"/>
        <v>0</v>
      </c>
      <c r="L36" s="76">
        <f t="shared" si="14"/>
        <v>0</v>
      </c>
      <c r="M36" s="105"/>
      <c r="N36" s="106"/>
      <c r="O36" s="401" t="str">
        <f>IF(I36&lt;&gt;0,IF(+J36/I36&gt;'Other Rates'!$H$42/12,"Cap exceeded","No"),"N/A")</f>
        <v>N/A</v>
      </c>
      <c r="P36" s="402">
        <f>IF(O36="Cap exceeded",(C36/G36-'Other Rates'!$H$42/12)*'Input Personnel'!I36,0)</f>
        <v>0</v>
      </c>
    </row>
    <row r="37" spans="1:17" ht="24.75" customHeight="1" x14ac:dyDescent="0.25">
      <c r="A37" s="97"/>
      <c r="B37" s="98"/>
      <c r="C37" s="99">
        <f>IF(+$D$26&lt;='Input Project Information'!$L$11,IF(+'Input Project Information'!$M$23&gt;0,C16*(1+'Input Project Information'!$M$23),'Input Personnel'!C16),0)</f>
        <v>0</v>
      </c>
      <c r="D37" s="391">
        <f t="shared" si="7"/>
        <v>0</v>
      </c>
      <c r="E37" s="100">
        <v>1</v>
      </c>
      <c r="F37" s="73">
        <f t="shared" si="8"/>
        <v>0</v>
      </c>
      <c r="G37" s="3">
        <f t="shared" si="9"/>
        <v>1</v>
      </c>
      <c r="H37" s="74" t="str">
        <f t="shared" si="10"/>
        <v>NA</v>
      </c>
      <c r="I37" s="75">
        <f t="shared" si="11"/>
        <v>0</v>
      </c>
      <c r="J37" s="16">
        <f t="shared" si="12"/>
        <v>0</v>
      </c>
      <c r="K37" s="16">
        <f t="shared" si="13"/>
        <v>0</v>
      </c>
      <c r="L37" s="76">
        <f t="shared" si="14"/>
        <v>0</v>
      </c>
      <c r="M37" s="105"/>
      <c r="N37" s="106"/>
      <c r="O37" s="401" t="str">
        <f>IF(I37&lt;&gt;0,IF(+J37/I37&gt;'Other Rates'!$H$42/12,"Cap exceeded","No"),"N/A")</f>
        <v>N/A</v>
      </c>
      <c r="P37" s="402">
        <f>IF(O37="Cap exceeded",(C37/G37-'Other Rates'!$H$42/12)*'Input Personnel'!I37,0)</f>
        <v>0</v>
      </c>
    </row>
    <row r="38" spans="1:17" ht="24.75" customHeight="1" x14ac:dyDescent="0.25">
      <c r="A38" s="97"/>
      <c r="B38" s="98"/>
      <c r="C38" s="99">
        <f>IF(+$D$26&lt;='Input Project Information'!$L$11,IF(+'Input Project Information'!$M$23&gt;0,C17*(1+'Input Project Information'!$M$23),'Input Personnel'!C17),0)</f>
        <v>0</v>
      </c>
      <c r="D38" s="391">
        <f t="shared" si="7"/>
        <v>0</v>
      </c>
      <c r="E38" s="100">
        <v>1</v>
      </c>
      <c r="F38" s="73">
        <f t="shared" si="8"/>
        <v>0</v>
      </c>
      <c r="G38" s="3">
        <f t="shared" si="9"/>
        <v>1</v>
      </c>
      <c r="H38" s="74" t="str">
        <f t="shared" si="10"/>
        <v>NA</v>
      </c>
      <c r="I38" s="75">
        <f t="shared" si="11"/>
        <v>0</v>
      </c>
      <c r="J38" s="16">
        <f t="shared" si="12"/>
        <v>0</v>
      </c>
      <c r="K38" s="16">
        <f t="shared" si="13"/>
        <v>0</v>
      </c>
      <c r="L38" s="76">
        <f t="shared" si="14"/>
        <v>0</v>
      </c>
      <c r="M38" s="105"/>
      <c r="N38" s="106"/>
      <c r="O38" s="401" t="str">
        <f>IF(I38&lt;&gt;0,IF(+J38/I38&gt;'Other Rates'!$H$42/12,"Cap exceeded","No"),"N/A")</f>
        <v>N/A</v>
      </c>
      <c r="P38" s="402">
        <f>IF(O38="Cap exceeded",(C38/G38-'Other Rates'!$H$42/12)*'Input Personnel'!I38,0)</f>
        <v>0</v>
      </c>
    </row>
    <row r="39" spans="1:17" ht="24.75" customHeight="1" x14ac:dyDescent="0.25">
      <c r="A39" s="97"/>
      <c r="B39" s="98"/>
      <c r="C39" s="99">
        <f>IF(+$D$26&lt;='Input Project Information'!$L$11,IF(+'Input Project Information'!$M$23&gt;0,C18*(1+'Input Project Information'!$M$23),'Input Personnel'!C18),0)</f>
        <v>0</v>
      </c>
      <c r="D39" s="391">
        <f t="shared" si="7"/>
        <v>0</v>
      </c>
      <c r="E39" s="100">
        <v>1</v>
      </c>
      <c r="F39" s="73">
        <f t="shared" si="8"/>
        <v>0</v>
      </c>
      <c r="G39" s="3">
        <f t="shared" si="9"/>
        <v>1</v>
      </c>
      <c r="H39" s="74" t="str">
        <f t="shared" si="10"/>
        <v>NA</v>
      </c>
      <c r="I39" s="75">
        <f t="shared" si="11"/>
        <v>0</v>
      </c>
      <c r="J39" s="16">
        <f t="shared" si="12"/>
        <v>0</v>
      </c>
      <c r="K39" s="16">
        <f t="shared" si="13"/>
        <v>0</v>
      </c>
      <c r="L39" s="76">
        <f t="shared" si="14"/>
        <v>0</v>
      </c>
      <c r="M39" s="105"/>
      <c r="N39" s="106"/>
      <c r="O39" s="401" t="str">
        <f>IF(I39&lt;&gt;0,IF(+J39/I39&gt;'Other Rates'!$H$42/12,"Cap exceeded","No"),"N/A")</f>
        <v>N/A</v>
      </c>
      <c r="P39" s="402">
        <f>IF(O39="Cap exceeded",(C39/G39-'Other Rates'!$H$42/12)*'Input Personnel'!I39,0)</f>
        <v>0</v>
      </c>
    </row>
    <row r="40" spans="1:17" ht="24.75" customHeight="1" thickBot="1" x14ac:dyDescent="0.3">
      <c r="A40" s="101"/>
      <c r="B40" s="102"/>
      <c r="C40" s="103">
        <f>IF(+$D$26&lt;='Input Project Information'!$L$11,IF(+'Input Project Information'!$M$23&gt;0,C19*(1+'Input Project Information'!$M$23),'Input Personnel'!C19),0)</f>
        <v>0</v>
      </c>
      <c r="D40" s="392">
        <f t="shared" si="7"/>
        <v>0</v>
      </c>
      <c r="E40" s="104">
        <v>1</v>
      </c>
      <c r="F40" s="79">
        <f t="shared" si="8"/>
        <v>0</v>
      </c>
      <c r="G40" s="5">
        <f t="shared" si="9"/>
        <v>1</v>
      </c>
      <c r="H40" s="80" t="str">
        <f t="shared" si="10"/>
        <v>NA</v>
      </c>
      <c r="I40" s="81">
        <f t="shared" si="11"/>
        <v>0</v>
      </c>
      <c r="J40" s="82">
        <f t="shared" si="12"/>
        <v>0</v>
      </c>
      <c r="K40" s="82">
        <f t="shared" si="13"/>
        <v>0</v>
      </c>
      <c r="L40" s="83">
        <f t="shared" si="14"/>
        <v>0</v>
      </c>
      <c r="M40" s="107"/>
      <c r="N40" s="108"/>
      <c r="O40" s="401" t="str">
        <f>IF(I40&lt;&gt;0,IF(+J40/I40&gt;'Other Rates'!$H$42/12,"Cap exceeded","No"),"N/A")</f>
        <v>N/A</v>
      </c>
      <c r="P40" s="402">
        <f>IF(O40="Cap exceeded",(C40/G40-'Other Rates'!$H$42/12)*'Input Personnel'!I40,0)</f>
        <v>0</v>
      </c>
    </row>
    <row r="41" spans="1:17" ht="15.75" thickBot="1" x14ac:dyDescent="0.3">
      <c r="A41" s="84"/>
      <c r="B41" s="85"/>
      <c r="C41" s="86"/>
      <c r="D41" s="87"/>
      <c r="E41" s="87"/>
      <c r="F41" s="88"/>
      <c r="G41" s="89"/>
      <c r="H41" s="90"/>
      <c r="I41" s="87"/>
      <c r="J41" s="86"/>
      <c r="K41" s="86"/>
      <c r="L41" s="87"/>
    </row>
    <row r="42" spans="1:17" s="72" customFormat="1" ht="15.75" thickBot="1" x14ac:dyDescent="0.3">
      <c r="E42" s="91"/>
      <c r="F42" s="92" t="s">
        <v>18</v>
      </c>
      <c r="G42" s="93"/>
      <c r="H42" s="94"/>
      <c r="I42" s="92"/>
      <c r="J42" s="109">
        <f>SUM(J29:J40)</f>
        <v>0</v>
      </c>
      <c r="K42" s="110">
        <f>SUM(K29:K40)</f>
        <v>0</v>
      </c>
      <c r="L42" s="111">
        <f>+J42+K42</f>
        <v>0</v>
      </c>
      <c r="O42" s="69"/>
      <c r="P42" s="69"/>
    </row>
    <row r="43" spans="1:17" s="72" customFormat="1" ht="15.75" thickBot="1" x14ac:dyDescent="0.3">
      <c r="E43" s="91"/>
      <c r="F43" s="92"/>
      <c r="G43" s="93"/>
      <c r="H43" s="94"/>
      <c r="I43" s="92"/>
      <c r="J43" s="95"/>
      <c r="K43" s="95"/>
      <c r="L43" s="96"/>
      <c r="M43" s="127" t="s">
        <v>106</v>
      </c>
      <c r="N43" s="124"/>
      <c r="O43" s="124"/>
      <c r="P43" s="128">
        <f>+'Input Project Information'!$H$25-'Input Personnel'!$L$42-'Input Material and Supply'!$F$21-'Input Equipment'!$G$21-'Input Travel'!$I$21-'Input Other Direct'!$G$21-'Input Subrecipients'!$C$13-'Input Subrecipients'!$C$20-'Input Subrecipients'!$C$27-'Input Subrecipients'!$C$34-'Input Participant Support'!$I$21-'Input GRA'!$M$33-'Input GRA'!$M$34/(1+'Other Rates'!$H$11)</f>
        <v>200000</v>
      </c>
    </row>
    <row r="44" spans="1:17" ht="15.75" thickBot="1" x14ac:dyDescent="0.3">
      <c r="M44" s="394" t="s">
        <v>297</v>
      </c>
      <c r="N44" s="124"/>
      <c r="O44" s="403"/>
      <c r="P44" s="393" t="str">
        <f>IF('Input Personnel'!$L$42-'Input Material and Supply'!$F$21-'Input Equipment'!$G$21-'Input Travel'!$I$21-'Input Other Direct'!$G$21-'Input Subrecipients'!$C$13-'Input Subrecipients'!$C$20-'Input Subrecipients'!$C$27-'Input Subrecipients'!$C$34-'Input Participant Support'!$I$21-'Input GRA'!$M$33-'Input GRA'!$M$34/(1+'Other Rates'!$H$11)-'Input Subrecipients'!$C$12-'Input Subrecipients'!$C$19-'Input Subrecipients'!$C$26-'Input Subrecipients'!$C$33&gt;500000,"Yes","No")</f>
        <v>No</v>
      </c>
      <c r="Q44" s="44">
        <f>IF(+P44="No",0,1)</f>
        <v>0</v>
      </c>
    </row>
    <row r="45" spans="1:17" ht="15.75" thickBot="1" x14ac:dyDescent="0.3">
      <c r="M45" s="127" t="s">
        <v>300</v>
      </c>
      <c r="N45" s="124"/>
      <c r="O45" s="124"/>
      <c r="P45" s="128">
        <f>'Input Personnel'!$L$42-'Input Material and Supply'!$F$21-'Input Equipment'!$G$21-'Input Travel'!$I$21-'Input Other Direct'!$G$21-'Input Subrecipients'!$C$13-'Input Subrecipients'!$C$20-'Input Subrecipients'!$C$27-'Input Subrecipients'!$C$34-'Input Participant Support'!$I$21-'Input GRA'!$M$33-'Input GRA'!$M$34/(1+'Other Rates'!$H$11)</f>
        <v>0</v>
      </c>
    </row>
    <row r="46" spans="1:17" x14ac:dyDescent="0.25">
      <c r="O46" s="44"/>
      <c r="P46" s="44"/>
    </row>
    <row r="47" spans="1:17" ht="15.75" x14ac:dyDescent="0.25">
      <c r="A47" s="52" t="s">
        <v>0</v>
      </c>
      <c r="B47" s="46"/>
      <c r="C47" s="59" t="s">
        <v>11</v>
      </c>
      <c r="D47" s="60">
        <v>3</v>
      </c>
      <c r="E47" s="52"/>
      <c r="G47" s="59"/>
      <c r="H47" s="60"/>
    </row>
    <row r="48" spans="1:17" ht="15.75" thickBot="1" x14ac:dyDescent="0.3">
      <c r="A48" s="61" t="s">
        <v>192</v>
      </c>
    </row>
    <row r="49" spans="1:19" s="72" customFormat="1" ht="35.25" customHeight="1" x14ac:dyDescent="0.25">
      <c r="A49" s="62" t="s">
        <v>12</v>
      </c>
      <c r="B49" s="63" t="s">
        <v>59</v>
      </c>
      <c r="C49" s="64" t="s">
        <v>54</v>
      </c>
      <c r="D49" s="63" t="s">
        <v>13</v>
      </c>
      <c r="E49" s="63" t="s">
        <v>60</v>
      </c>
      <c r="F49" s="65" t="s">
        <v>15</v>
      </c>
      <c r="G49" s="66" t="s">
        <v>45</v>
      </c>
      <c r="H49" s="67" t="s">
        <v>46</v>
      </c>
      <c r="I49" s="63" t="s">
        <v>55</v>
      </c>
      <c r="J49" s="66" t="s">
        <v>14</v>
      </c>
      <c r="K49" s="66" t="s">
        <v>16</v>
      </c>
      <c r="L49" s="68" t="s">
        <v>17</v>
      </c>
      <c r="M49" s="70" t="s">
        <v>62</v>
      </c>
      <c r="N49" s="71" t="s">
        <v>61</v>
      </c>
      <c r="O49" s="399" t="s">
        <v>299</v>
      </c>
      <c r="P49" s="400" t="s">
        <v>298</v>
      </c>
    </row>
    <row r="50" spans="1:19" ht="24.75" customHeight="1" x14ac:dyDescent="0.25">
      <c r="A50" s="97"/>
      <c r="B50" s="98"/>
      <c r="C50" s="99">
        <f>IF(+$D$47&lt;='Input Project Information'!$L$11,IF(+D26&lt;='Input Project Information'!$L$11,IF(+'Input Project Information'!$M$23&gt;0,C29*(1+'Input Project Information'!$M$23),'Input Personnel'!C29),0),0)</f>
        <v>0</v>
      </c>
      <c r="D50" s="391">
        <f>+D29</f>
        <v>0</v>
      </c>
      <c r="E50" s="100">
        <v>1</v>
      </c>
      <c r="F50" s="73">
        <f t="shared" ref="F50:F61" si="15">VLOOKUP($E50,Fringe_Rates,2)</f>
        <v>0</v>
      </c>
      <c r="G50" s="3">
        <f t="shared" ref="G50:G61" si="16">VLOOKUP($E50,Fringe_Rates,3)</f>
        <v>1</v>
      </c>
      <c r="H50" s="74" t="str">
        <f t="shared" ref="H50:H61" si="17">VLOOKUP($E50,Fringe_Rates,4)</f>
        <v>NA</v>
      </c>
      <c r="I50" s="75">
        <f t="shared" ref="I50:I61" si="18">+G50*D50</f>
        <v>0</v>
      </c>
      <c r="J50" s="16">
        <f t="shared" ref="J50:J61" si="19">IF(N50&gt;0,M50*N50,IF(G50&lt;12,C50/9*I50,C50/12*I50))</f>
        <v>0</v>
      </c>
      <c r="K50" s="16">
        <f t="shared" ref="K50:K61" si="20">+J50*F50</f>
        <v>0</v>
      </c>
      <c r="L50" s="76">
        <f t="shared" ref="L50:L61" si="21">+J50+K50</f>
        <v>0</v>
      </c>
      <c r="M50" s="105">
        <v>0</v>
      </c>
      <c r="N50" s="106">
        <v>0</v>
      </c>
      <c r="O50" s="401" t="str">
        <f>IF(I50&lt;&gt;0,IF(+J50/I50&gt;'Other Rates'!$H$42/12,"Cap exceeded","No"),"N/A")</f>
        <v>N/A</v>
      </c>
      <c r="P50" s="402">
        <f>IF(O50="Cap exceeded",(C50/G50-'Other Rates'!$H$42/12)*'Input Personnel'!I50,0)</f>
        <v>0</v>
      </c>
      <c r="Q50" s="77"/>
      <c r="S50" s="78"/>
    </row>
    <row r="51" spans="1:19" ht="24.75" customHeight="1" x14ac:dyDescent="0.25">
      <c r="A51" s="97"/>
      <c r="B51" s="98"/>
      <c r="C51" s="99">
        <f>IF(+$D$47&lt;='Input Project Information'!$L$11,IF(+D27&lt;='Input Project Information'!$L$11,IF(+'Input Project Information'!$M$23&gt;0,C30*(1+'Input Project Information'!$M$23),'Input Personnel'!C30),0),0)</f>
        <v>0</v>
      </c>
      <c r="D51" s="391">
        <f>+D30</f>
        <v>0</v>
      </c>
      <c r="E51" s="100">
        <v>1</v>
      </c>
      <c r="F51" s="73">
        <f t="shared" si="15"/>
        <v>0</v>
      </c>
      <c r="G51" s="3">
        <f t="shared" si="16"/>
        <v>1</v>
      </c>
      <c r="H51" s="74" t="str">
        <f t="shared" si="17"/>
        <v>NA</v>
      </c>
      <c r="I51" s="75">
        <f t="shared" si="18"/>
        <v>0</v>
      </c>
      <c r="J51" s="16">
        <f t="shared" si="19"/>
        <v>0</v>
      </c>
      <c r="K51" s="16">
        <f t="shared" si="20"/>
        <v>0</v>
      </c>
      <c r="L51" s="76">
        <f t="shared" si="21"/>
        <v>0</v>
      </c>
      <c r="M51" s="105"/>
      <c r="N51" s="106"/>
      <c r="O51" s="401" t="str">
        <f>IF(I51&lt;&gt;0,IF(+J51/I51&gt;'Other Rates'!$H$42/12,"Cap exceeded","No"),"N/A")</f>
        <v>N/A</v>
      </c>
      <c r="P51" s="402">
        <f>IF(O51="Cap exceeded",(C51/G51-'Other Rates'!$H$42/12)*'Input Personnel'!I51,0)</f>
        <v>0</v>
      </c>
    </row>
    <row r="52" spans="1:19" ht="24.75" customHeight="1" x14ac:dyDescent="0.25">
      <c r="A52" s="97"/>
      <c r="B52" s="98"/>
      <c r="C52" s="99">
        <f>IF(+$D$47&lt;='Input Project Information'!$L$11,IF(+D28&lt;='Input Project Information'!$L$11,IF(+'Input Project Information'!$M$23&gt;0,C31*(1+'Input Project Information'!$M$23),'Input Personnel'!C31),0),0)</f>
        <v>0</v>
      </c>
      <c r="D52" s="391">
        <v>0</v>
      </c>
      <c r="E52" s="100">
        <v>1</v>
      </c>
      <c r="F52" s="73">
        <f t="shared" si="15"/>
        <v>0</v>
      </c>
      <c r="G52" s="3">
        <f t="shared" si="16"/>
        <v>1</v>
      </c>
      <c r="H52" s="74" t="str">
        <f t="shared" si="17"/>
        <v>NA</v>
      </c>
      <c r="I52" s="75">
        <f t="shared" si="18"/>
        <v>0</v>
      </c>
      <c r="J52" s="16">
        <f t="shared" si="19"/>
        <v>0</v>
      </c>
      <c r="K52" s="16">
        <f t="shared" si="20"/>
        <v>0</v>
      </c>
      <c r="L52" s="76">
        <f t="shared" si="21"/>
        <v>0</v>
      </c>
      <c r="M52" s="105"/>
      <c r="N52" s="106"/>
      <c r="O52" s="401" t="str">
        <f>IF(I52&lt;&gt;0,IF(+J52/I52&gt;'Other Rates'!$H$42/12,"Cap exceeded","No"),"N/A")</f>
        <v>N/A</v>
      </c>
      <c r="P52" s="402">
        <f>IF(O52="Cap exceeded",(C52/G52-'Other Rates'!$H$42/12)*'Input Personnel'!I52,0)</f>
        <v>0</v>
      </c>
    </row>
    <row r="53" spans="1:19" ht="24.75" customHeight="1" x14ac:dyDescent="0.25">
      <c r="A53" s="97"/>
      <c r="B53" s="98"/>
      <c r="C53" s="99">
        <f>IF(+$D$47&lt;='Input Project Information'!$L$11,IF(+D29&lt;='Input Project Information'!$L$11,IF(+'Input Project Information'!$M$23&gt;0,C32*(1+'Input Project Information'!$M$23),'Input Personnel'!C32),0),0)</f>
        <v>0</v>
      </c>
      <c r="D53" s="391">
        <f t="shared" ref="D53:D61" si="22">+D32</f>
        <v>0</v>
      </c>
      <c r="E53" s="100">
        <v>1</v>
      </c>
      <c r="F53" s="73">
        <f t="shared" si="15"/>
        <v>0</v>
      </c>
      <c r="G53" s="3">
        <f t="shared" si="16"/>
        <v>1</v>
      </c>
      <c r="H53" s="74" t="str">
        <f t="shared" si="17"/>
        <v>NA</v>
      </c>
      <c r="I53" s="75">
        <f t="shared" si="18"/>
        <v>0</v>
      </c>
      <c r="J53" s="16">
        <f t="shared" si="19"/>
        <v>0</v>
      </c>
      <c r="K53" s="16">
        <f t="shared" si="20"/>
        <v>0</v>
      </c>
      <c r="L53" s="76">
        <f t="shared" si="21"/>
        <v>0</v>
      </c>
      <c r="M53" s="105"/>
      <c r="N53" s="106"/>
      <c r="O53" s="401" t="str">
        <f>IF(I53&lt;&gt;0,IF(+J53/I53&gt;'Other Rates'!$H$42/12,"Cap exceeded","No"),"N/A")</f>
        <v>N/A</v>
      </c>
      <c r="P53" s="402">
        <f>IF(O53="Cap exceeded",(C53/G53-'Other Rates'!$H$42/12)*'Input Personnel'!I53,0)</f>
        <v>0</v>
      </c>
    </row>
    <row r="54" spans="1:19" ht="24.75" customHeight="1" x14ac:dyDescent="0.25">
      <c r="A54" s="97"/>
      <c r="B54" s="98"/>
      <c r="C54" s="99">
        <f>IF(+$D$47&lt;='Input Project Information'!$L$11,IF(+D30&lt;='Input Project Information'!$L$11,IF(+'Input Project Information'!$M$23&gt;0,C33*(1+'Input Project Information'!$M$23),'Input Personnel'!C33),0),0)</f>
        <v>0</v>
      </c>
      <c r="D54" s="391">
        <f t="shared" si="22"/>
        <v>0</v>
      </c>
      <c r="E54" s="100">
        <v>1</v>
      </c>
      <c r="F54" s="73">
        <f t="shared" si="15"/>
        <v>0</v>
      </c>
      <c r="G54" s="3">
        <f t="shared" si="16"/>
        <v>1</v>
      </c>
      <c r="H54" s="74" t="str">
        <f t="shared" si="17"/>
        <v>NA</v>
      </c>
      <c r="I54" s="75">
        <f t="shared" si="18"/>
        <v>0</v>
      </c>
      <c r="J54" s="16">
        <f t="shared" si="19"/>
        <v>0</v>
      </c>
      <c r="K54" s="16">
        <f t="shared" si="20"/>
        <v>0</v>
      </c>
      <c r="L54" s="76">
        <f t="shared" si="21"/>
        <v>0</v>
      </c>
      <c r="M54" s="105"/>
      <c r="N54" s="106"/>
      <c r="O54" s="401" t="str">
        <f>IF(I54&lt;&gt;0,IF(+J54/I54&gt;'Other Rates'!$H$42/12,"Cap exceeded","No"),"N/A")</f>
        <v>N/A</v>
      </c>
      <c r="P54" s="402">
        <f>IF(O54="Cap exceeded",(C54/G54-'Other Rates'!$H$42/12)*'Input Personnel'!I54,0)</f>
        <v>0</v>
      </c>
    </row>
    <row r="55" spans="1:19" ht="24.75" customHeight="1" x14ac:dyDescent="0.25">
      <c r="A55" s="97"/>
      <c r="B55" s="98"/>
      <c r="C55" s="99">
        <f>IF(+$D$47&lt;='Input Project Information'!$L$11,IF(+D31&lt;='Input Project Information'!$L$11,IF(+'Input Project Information'!$M$23&gt;0,C34*(1+'Input Project Information'!$M$23),'Input Personnel'!C34),0),0)</f>
        <v>0</v>
      </c>
      <c r="D55" s="391">
        <f t="shared" si="22"/>
        <v>0</v>
      </c>
      <c r="E55" s="100">
        <v>1</v>
      </c>
      <c r="F55" s="73">
        <f t="shared" si="15"/>
        <v>0</v>
      </c>
      <c r="G55" s="3">
        <f t="shared" si="16"/>
        <v>1</v>
      </c>
      <c r="H55" s="74" t="str">
        <f t="shared" si="17"/>
        <v>NA</v>
      </c>
      <c r="I55" s="75">
        <f t="shared" si="18"/>
        <v>0</v>
      </c>
      <c r="J55" s="16">
        <f t="shared" si="19"/>
        <v>0</v>
      </c>
      <c r="K55" s="16">
        <f t="shared" si="20"/>
        <v>0</v>
      </c>
      <c r="L55" s="76">
        <f t="shared" si="21"/>
        <v>0</v>
      </c>
      <c r="M55" s="105"/>
      <c r="N55" s="106"/>
      <c r="O55" s="401" t="str">
        <f>IF(I55&lt;&gt;0,IF(+J55/I55&gt;'Other Rates'!$H$42/12,"Cap exceeded","No"),"N/A")</f>
        <v>N/A</v>
      </c>
      <c r="P55" s="402">
        <f>IF(O55="Cap exceeded",(C55/G55-'Other Rates'!$H$42/12)*'Input Personnel'!I55,0)</f>
        <v>0</v>
      </c>
    </row>
    <row r="56" spans="1:19" ht="24.75" customHeight="1" x14ac:dyDescent="0.25">
      <c r="A56" s="97"/>
      <c r="B56" s="98"/>
      <c r="C56" s="99">
        <f>IF(+$D$47&lt;='Input Project Information'!$L$11,IF(+D32&lt;='Input Project Information'!$L$11,IF(+'Input Project Information'!$M$23&gt;0,C35*(1+'Input Project Information'!$M$23),'Input Personnel'!C35),0),0)</f>
        <v>0</v>
      </c>
      <c r="D56" s="391">
        <f t="shared" si="22"/>
        <v>0</v>
      </c>
      <c r="E56" s="100">
        <v>1</v>
      </c>
      <c r="F56" s="73">
        <f t="shared" si="15"/>
        <v>0</v>
      </c>
      <c r="G56" s="3">
        <f t="shared" si="16"/>
        <v>1</v>
      </c>
      <c r="H56" s="74" t="str">
        <f t="shared" si="17"/>
        <v>NA</v>
      </c>
      <c r="I56" s="75">
        <f t="shared" si="18"/>
        <v>0</v>
      </c>
      <c r="J56" s="16">
        <f t="shared" si="19"/>
        <v>0</v>
      </c>
      <c r="K56" s="16">
        <f t="shared" si="20"/>
        <v>0</v>
      </c>
      <c r="L56" s="76">
        <f t="shared" si="21"/>
        <v>0</v>
      </c>
      <c r="M56" s="105"/>
      <c r="N56" s="106"/>
      <c r="O56" s="401" t="str">
        <f>IF(I56&lt;&gt;0,IF(+J56/I56&gt;'Other Rates'!$H$42/12,"Cap exceeded","No"),"N/A")</f>
        <v>N/A</v>
      </c>
      <c r="P56" s="402">
        <f>IF(O56="Cap exceeded",(C56/G56-'Other Rates'!$H$42/12)*'Input Personnel'!I56,0)</f>
        <v>0</v>
      </c>
    </row>
    <row r="57" spans="1:19" ht="24.75" customHeight="1" x14ac:dyDescent="0.25">
      <c r="A57" s="97"/>
      <c r="B57" s="98"/>
      <c r="C57" s="99">
        <f>IF(+$D$47&lt;='Input Project Information'!$L$11,IF(+D33&lt;='Input Project Information'!$L$11,IF(+'Input Project Information'!$M$23&gt;0,C36*(1+'Input Project Information'!$M$23),'Input Personnel'!C36),0),0)</f>
        <v>0</v>
      </c>
      <c r="D57" s="391">
        <f t="shared" si="22"/>
        <v>0</v>
      </c>
      <c r="E57" s="100">
        <v>1</v>
      </c>
      <c r="F57" s="73">
        <f t="shared" si="15"/>
        <v>0</v>
      </c>
      <c r="G57" s="3">
        <f t="shared" si="16"/>
        <v>1</v>
      </c>
      <c r="H57" s="74" t="str">
        <f t="shared" si="17"/>
        <v>NA</v>
      </c>
      <c r="I57" s="75">
        <f t="shared" si="18"/>
        <v>0</v>
      </c>
      <c r="J57" s="16">
        <f t="shared" si="19"/>
        <v>0</v>
      </c>
      <c r="K57" s="16">
        <f t="shared" si="20"/>
        <v>0</v>
      </c>
      <c r="L57" s="76">
        <f t="shared" si="21"/>
        <v>0</v>
      </c>
      <c r="M57" s="105"/>
      <c r="N57" s="106"/>
      <c r="O57" s="401" t="str">
        <f>IF(I57&lt;&gt;0,IF(+J57/I57&gt;'Other Rates'!$H$42/12,"Cap exceeded","No"),"N/A")</f>
        <v>N/A</v>
      </c>
      <c r="P57" s="402">
        <f>IF(O57="Cap exceeded",(C57/G57-'Other Rates'!$H$42/12)*'Input Personnel'!I57,0)</f>
        <v>0</v>
      </c>
    </row>
    <row r="58" spans="1:19" ht="24.75" customHeight="1" x14ac:dyDescent="0.25">
      <c r="A58" s="97"/>
      <c r="B58" s="98"/>
      <c r="C58" s="99">
        <f>IF(+$D$47&lt;='Input Project Information'!$L$11,IF(+D34&lt;='Input Project Information'!$L$11,IF(+'Input Project Information'!$M$23&gt;0,C37*(1+'Input Project Information'!$M$23),'Input Personnel'!C37),0),0)</f>
        <v>0</v>
      </c>
      <c r="D58" s="391">
        <f t="shared" si="22"/>
        <v>0</v>
      </c>
      <c r="E58" s="100">
        <v>1</v>
      </c>
      <c r="F58" s="73">
        <f t="shared" si="15"/>
        <v>0</v>
      </c>
      <c r="G58" s="3">
        <f t="shared" si="16"/>
        <v>1</v>
      </c>
      <c r="H58" s="74" t="str">
        <f t="shared" si="17"/>
        <v>NA</v>
      </c>
      <c r="I58" s="75">
        <f t="shared" si="18"/>
        <v>0</v>
      </c>
      <c r="J58" s="16">
        <f t="shared" si="19"/>
        <v>0</v>
      </c>
      <c r="K58" s="16">
        <f t="shared" si="20"/>
        <v>0</v>
      </c>
      <c r="L58" s="76">
        <f t="shared" si="21"/>
        <v>0</v>
      </c>
      <c r="M58" s="105"/>
      <c r="N58" s="106"/>
      <c r="O58" s="401" t="str">
        <f>IF(I58&lt;&gt;0,IF(+J58/I58&gt;'Other Rates'!$H$42/12,"Cap exceeded","No"),"N/A")</f>
        <v>N/A</v>
      </c>
      <c r="P58" s="402">
        <f>IF(O58="Cap exceeded",(C58/G58-'Other Rates'!$H$42/12)*'Input Personnel'!I58,0)</f>
        <v>0</v>
      </c>
    </row>
    <row r="59" spans="1:19" ht="24.75" customHeight="1" x14ac:dyDescent="0.25">
      <c r="A59" s="97"/>
      <c r="B59" s="98"/>
      <c r="C59" s="99">
        <f>IF(+$D$47&lt;='Input Project Information'!$L$11,IF(+D35&lt;='Input Project Information'!$L$11,IF(+'Input Project Information'!$M$23&gt;0,C38*(1+'Input Project Information'!$M$23),'Input Personnel'!C38),0),0)</f>
        <v>0</v>
      </c>
      <c r="D59" s="391">
        <f t="shared" si="22"/>
        <v>0</v>
      </c>
      <c r="E59" s="100">
        <v>1</v>
      </c>
      <c r="F59" s="73">
        <f t="shared" si="15"/>
        <v>0</v>
      </c>
      <c r="G59" s="3">
        <f t="shared" si="16"/>
        <v>1</v>
      </c>
      <c r="H59" s="74" t="str">
        <f t="shared" si="17"/>
        <v>NA</v>
      </c>
      <c r="I59" s="75">
        <f t="shared" si="18"/>
        <v>0</v>
      </c>
      <c r="J59" s="16">
        <f t="shared" si="19"/>
        <v>0</v>
      </c>
      <c r="K59" s="16">
        <f t="shared" si="20"/>
        <v>0</v>
      </c>
      <c r="L59" s="76">
        <f t="shared" si="21"/>
        <v>0</v>
      </c>
      <c r="M59" s="105"/>
      <c r="N59" s="106"/>
      <c r="O59" s="401" t="str">
        <f>IF(I59&lt;&gt;0,IF(+J59/I59&gt;'Other Rates'!$H$42/12,"Cap exceeded","No"),"N/A")</f>
        <v>N/A</v>
      </c>
      <c r="P59" s="402">
        <f>IF(O59="Cap exceeded",(C59/G59-'Other Rates'!$H$42/12)*'Input Personnel'!I59,0)</f>
        <v>0</v>
      </c>
    </row>
    <row r="60" spans="1:19" ht="24.75" customHeight="1" x14ac:dyDescent="0.25">
      <c r="A60" s="97"/>
      <c r="B60" s="98"/>
      <c r="C60" s="99">
        <f>IF(+$D$47&lt;='Input Project Information'!$L$11,IF(+D36&lt;='Input Project Information'!$L$11,IF(+'Input Project Information'!$M$23&gt;0,C39*(1+'Input Project Information'!$M$23),'Input Personnel'!C39),0),0)</f>
        <v>0</v>
      </c>
      <c r="D60" s="391">
        <f t="shared" si="22"/>
        <v>0</v>
      </c>
      <c r="E60" s="100">
        <v>1</v>
      </c>
      <c r="F60" s="73">
        <f t="shared" si="15"/>
        <v>0</v>
      </c>
      <c r="G60" s="3">
        <f t="shared" si="16"/>
        <v>1</v>
      </c>
      <c r="H60" s="74" t="str">
        <f t="shared" si="17"/>
        <v>NA</v>
      </c>
      <c r="I60" s="75">
        <f t="shared" si="18"/>
        <v>0</v>
      </c>
      <c r="J60" s="16">
        <f t="shared" si="19"/>
        <v>0</v>
      </c>
      <c r="K60" s="16">
        <f t="shared" si="20"/>
        <v>0</v>
      </c>
      <c r="L60" s="76">
        <f t="shared" si="21"/>
        <v>0</v>
      </c>
      <c r="M60" s="105"/>
      <c r="N60" s="106"/>
      <c r="O60" s="401" t="str">
        <f>IF(I60&lt;&gt;0,IF(+J60/I60&gt;'Other Rates'!$H$42/12,"Cap exceeded","No"),"N/A")</f>
        <v>N/A</v>
      </c>
      <c r="P60" s="402">
        <f>IF(O60="Cap exceeded",(C60/G60-'Other Rates'!$H$42/12)*'Input Personnel'!I60,0)</f>
        <v>0</v>
      </c>
    </row>
    <row r="61" spans="1:19" ht="24.75" customHeight="1" thickBot="1" x14ac:dyDescent="0.3">
      <c r="A61" s="101"/>
      <c r="B61" s="102"/>
      <c r="C61" s="103">
        <f>IF(+$D$47&lt;='Input Project Information'!$L$11,IF(+D37&lt;='Input Project Information'!$L$11,IF(+'Input Project Information'!$M$23&gt;0,C40*(1+'Input Project Information'!$M$23),'Input Personnel'!C40),0),0)</f>
        <v>0</v>
      </c>
      <c r="D61" s="392">
        <f t="shared" si="22"/>
        <v>0</v>
      </c>
      <c r="E61" s="104">
        <v>1</v>
      </c>
      <c r="F61" s="79">
        <f t="shared" si="15"/>
        <v>0</v>
      </c>
      <c r="G61" s="5">
        <f t="shared" si="16"/>
        <v>1</v>
      </c>
      <c r="H61" s="80" t="str">
        <f t="shared" si="17"/>
        <v>NA</v>
      </c>
      <c r="I61" s="81">
        <f t="shared" si="18"/>
        <v>0</v>
      </c>
      <c r="J61" s="82">
        <f t="shared" si="19"/>
        <v>0</v>
      </c>
      <c r="K61" s="82">
        <f t="shared" si="20"/>
        <v>0</v>
      </c>
      <c r="L61" s="83">
        <f t="shared" si="21"/>
        <v>0</v>
      </c>
      <c r="M61" s="107"/>
      <c r="N61" s="108"/>
      <c r="O61" s="401" t="str">
        <f>IF(I61&lt;&gt;0,IF(+J61/I61&gt;'Other Rates'!$H$42/12,"Cap exceeded","No"),"N/A")</f>
        <v>N/A</v>
      </c>
      <c r="P61" s="402">
        <f>IF(O61="Cap exceeded",(C61/G61-'Other Rates'!$H$42/12)*'Input Personnel'!I61,0)</f>
        <v>0</v>
      </c>
    </row>
    <row r="62" spans="1:19" ht="15.75" thickBot="1" x14ac:dyDescent="0.3">
      <c r="A62" s="84"/>
      <c r="B62" s="85"/>
      <c r="C62" s="86"/>
      <c r="D62" s="87"/>
      <c r="E62" s="87"/>
      <c r="F62" s="88"/>
      <c r="G62" s="89"/>
      <c r="H62" s="90"/>
      <c r="I62" s="87"/>
      <c r="J62" s="86"/>
      <c r="K62" s="86"/>
      <c r="L62" s="87"/>
    </row>
    <row r="63" spans="1:19" s="72" customFormat="1" ht="15.75" thickBot="1" x14ac:dyDescent="0.3">
      <c r="E63" s="91"/>
      <c r="F63" s="92" t="s">
        <v>18</v>
      </c>
      <c r="G63" s="93"/>
      <c r="H63" s="94"/>
      <c r="I63" s="92"/>
      <c r="J63" s="109">
        <f>SUM(J50:J61)</f>
        <v>0</v>
      </c>
      <c r="K63" s="110">
        <f>SUM(K50:K61)</f>
        <v>0</v>
      </c>
      <c r="L63" s="111">
        <f>+J63+K63</f>
        <v>0</v>
      </c>
      <c r="O63" s="69"/>
      <c r="P63" s="69"/>
    </row>
    <row r="64" spans="1:19" s="72" customFormat="1" ht="15.75" thickBot="1" x14ac:dyDescent="0.3">
      <c r="E64" s="91"/>
      <c r="F64" s="92"/>
      <c r="G64" s="93"/>
      <c r="H64" s="94"/>
      <c r="I64" s="92"/>
      <c r="J64" s="95"/>
      <c r="K64" s="95"/>
      <c r="L64" s="96"/>
      <c r="M64" s="127" t="s">
        <v>106</v>
      </c>
      <c r="N64" s="124"/>
      <c r="O64" s="124"/>
      <c r="P64" s="128">
        <f>+'Input Project Information'!$H$25-'Input Personnel'!$L$63-'Input Material and Supply'!H$21-'Input Equipment'!$I$21-'Input Travel'!$L$21-'Input Other Direct'!$I$21-'Input Subrecipients'!$D$13-'Input Subrecipients'!$D$20-'Input Subrecipients'!$D$27-'Input Subrecipients'!$D$34-'Input Participant Support'!$L$21-'Input GRA'!$N$33-'Input GRA'!$N$34/(1+'Other Rates'!$H$11)</f>
        <v>200000</v>
      </c>
    </row>
    <row r="65" spans="1:19" ht="15.75" thickBot="1" x14ac:dyDescent="0.3">
      <c r="M65" s="394" t="s">
        <v>297</v>
      </c>
      <c r="N65" s="124"/>
      <c r="O65" s="403"/>
      <c r="P65" s="393" t="str">
        <f>IF('Input Personnel'!$L$63-'Input Material and Supply'!H$21-'Input Equipment'!$I$21-'Input Travel'!$L$21-'Input Other Direct'!$I$21-'Input Subrecipients'!$D$13-'Input Subrecipients'!$D$20-'Input Subrecipients'!$D$27-'Input Subrecipients'!$D$34-'Input Participant Support'!$L$21-'Input GRA'!$N$33-'Input GRA'!$N$34/(1+'Other Rates'!$H$11)-'Input Subrecipients'!$D$12-'Input Subrecipients'!$D$19-'Input Subrecipients'!$D$26-'Input Subrecipients'!$D$33&gt;500000,"Yes","No")</f>
        <v>No</v>
      </c>
      <c r="Q65" s="44">
        <f>IF(+P65="No",0,1)</f>
        <v>0</v>
      </c>
    </row>
    <row r="66" spans="1:19" ht="15.75" thickBot="1" x14ac:dyDescent="0.3">
      <c r="M66" s="127" t="s">
        <v>300</v>
      </c>
      <c r="N66" s="124"/>
      <c r="O66" s="124"/>
      <c r="P66" s="128">
        <f>'Input Personnel'!$L$63-'Input Material and Supply'!H$21-'Input Equipment'!$I$21-'Input Travel'!$L$21-'Input Other Direct'!$I$21-'Input Subrecipients'!$D$13-'Input Subrecipients'!$D$20-'Input Subrecipients'!$D$27-'Input Subrecipients'!$D$34-'Input Participant Support'!$L$21-'Input GRA'!$N$33-'Input GRA'!$N$34/(1+'Other Rates'!$H$11)</f>
        <v>0</v>
      </c>
    </row>
    <row r="67" spans="1:19" x14ac:dyDescent="0.25">
      <c r="O67" s="44"/>
      <c r="P67" s="44"/>
    </row>
    <row r="68" spans="1:19" ht="15.75" x14ac:dyDescent="0.25">
      <c r="A68" s="52" t="s">
        <v>0</v>
      </c>
      <c r="B68" s="46"/>
      <c r="C68" s="59" t="s">
        <v>11</v>
      </c>
      <c r="D68" s="60">
        <v>4</v>
      </c>
      <c r="E68" s="52"/>
      <c r="G68" s="59"/>
      <c r="H68" s="60"/>
    </row>
    <row r="69" spans="1:19" ht="15.75" thickBot="1" x14ac:dyDescent="0.3">
      <c r="A69" s="61" t="s">
        <v>192</v>
      </c>
    </row>
    <row r="70" spans="1:19" s="72" customFormat="1" ht="35.25" customHeight="1" x14ac:dyDescent="0.25">
      <c r="A70" s="62" t="s">
        <v>12</v>
      </c>
      <c r="B70" s="63" t="s">
        <v>59</v>
      </c>
      <c r="C70" s="64" t="s">
        <v>54</v>
      </c>
      <c r="D70" s="63" t="s">
        <v>13</v>
      </c>
      <c r="E70" s="63" t="s">
        <v>60</v>
      </c>
      <c r="F70" s="65" t="s">
        <v>15</v>
      </c>
      <c r="G70" s="66" t="s">
        <v>45</v>
      </c>
      <c r="H70" s="67" t="s">
        <v>46</v>
      </c>
      <c r="I70" s="63" t="s">
        <v>55</v>
      </c>
      <c r="J70" s="66" t="s">
        <v>14</v>
      </c>
      <c r="K70" s="66" t="s">
        <v>16</v>
      </c>
      <c r="L70" s="68" t="s">
        <v>17</v>
      </c>
      <c r="M70" s="70" t="s">
        <v>62</v>
      </c>
      <c r="N70" s="71" t="s">
        <v>61</v>
      </c>
      <c r="O70" s="399" t="s">
        <v>299</v>
      </c>
      <c r="P70" s="400" t="s">
        <v>298</v>
      </c>
    </row>
    <row r="71" spans="1:19" ht="24.75" customHeight="1" x14ac:dyDescent="0.25">
      <c r="A71" s="97"/>
      <c r="B71" s="98"/>
      <c r="C71" s="99">
        <f>IF(+$D$68&lt;='Input Project Information'!$L$11,IF(+'Input Project Information'!$M$23&gt;0,C50*(1+'Input Project Information'!$M$23),'Input Personnel'!C50),0)</f>
        <v>0</v>
      </c>
      <c r="D71" s="391">
        <f t="shared" ref="D71:D82" si="23">+D50</f>
        <v>0</v>
      </c>
      <c r="E71" s="100">
        <v>1</v>
      </c>
      <c r="F71" s="73">
        <f t="shared" ref="F71:F82" si="24">VLOOKUP($E71,Fringe_Rates,2)</f>
        <v>0</v>
      </c>
      <c r="G71" s="3">
        <f t="shared" ref="G71:G82" si="25">VLOOKUP($E71,Fringe_Rates,3)</f>
        <v>1</v>
      </c>
      <c r="H71" s="74" t="str">
        <f t="shared" ref="H71:H82" si="26">VLOOKUP($E71,Fringe_Rates,4)</f>
        <v>NA</v>
      </c>
      <c r="I71" s="75">
        <f t="shared" ref="I71:I82" si="27">+G71*D71</f>
        <v>0</v>
      </c>
      <c r="J71" s="16">
        <f t="shared" ref="J71:J82" si="28">IF(N71&gt;0,M71*N71,IF(G71&lt;12,C71/9*I71,C71/12*I71))</f>
        <v>0</v>
      </c>
      <c r="K71" s="16">
        <f t="shared" ref="K71:K82" si="29">+J71*F71</f>
        <v>0</v>
      </c>
      <c r="L71" s="76">
        <f t="shared" ref="L71:L82" si="30">+J71+K71</f>
        <v>0</v>
      </c>
      <c r="M71" s="105">
        <v>0</v>
      </c>
      <c r="N71" s="106">
        <v>0</v>
      </c>
      <c r="O71" s="401" t="str">
        <f>IF(I71&lt;&gt;0,IF(+J71/I71&gt;'Other Rates'!$H$42/12,"Cap exceeded","No"),"N/A")</f>
        <v>N/A</v>
      </c>
      <c r="P71" s="402">
        <f>IF(O71="Cap exceeded",(C71/G71-'Other Rates'!$H$42/12)*'Input Personnel'!I71,0)</f>
        <v>0</v>
      </c>
      <c r="Q71" s="77"/>
      <c r="S71" s="78"/>
    </row>
    <row r="72" spans="1:19" ht="24.75" customHeight="1" x14ac:dyDescent="0.25">
      <c r="A72" s="97"/>
      <c r="B72" s="98"/>
      <c r="C72" s="99">
        <f>IF(+$D$68&lt;='Input Project Information'!$L$11,IF(+'Input Project Information'!$M$23&gt;0,C51*(1+'Input Project Information'!$M$23),'Input Personnel'!C51),0)</f>
        <v>0</v>
      </c>
      <c r="D72" s="391">
        <f t="shared" si="23"/>
        <v>0</v>
      </c>
      <c r="E72" s="100">
        <v>1</v>
      </c>
      <c r="F72" s="73">
        <f t="shared" si="24"/>
        <v>0</v>
      </c>
      <c r="G72" s="3">
        <f t="shared" si="25"/>
        <v>1</v>
      </c>
      <c r="H72" s="74" t="str">
        <f t="shared" si="26"/>
        <v>NA</v>
      </c>
      <c r="I72" s="75">
        <f t="shared" si="27"/>
        <v>0</v>
      </c>
      <c r="J72" s="16">
        <f t="shared" si="28"/>
        <v>0</v>
      </c>
      <c r="K72" s="16">
        <f t="shared" si="29"/>
        <v>0</v>
      </c>
      <c r="L72" s="76">
        <f t="shared" si="30"/>
        <v>0</v>
      </c>
      <c r="M72" s="105"/>
      <c r="N72" s="106"/>
      <c r="O72" s="401" t="str">
        <f>IF(I72&lt;&gt;0,IF(+J72/I72&gt;'Other Rates'!$H$42/12,"Cap exceeded","No"),"N/A")</f>
        <v>N/A</v>
      </c>
      <c r="P72" s="402">
        <f>IF(O72="Cap exceeded",(C72/G72-'Other Rates'!$H$42/12)*'Input Personnel'!I72,0)</f>
        <v>0</v>
      </c>
    </row>
    <row r="73" spans="1:19" ht="24.75" customHeight="1" x14ac:dyDescent="0.25">
      <c r="A73" s="97"/>
      <c r="B73" s="98"/>
      <c r="C73" s="99">
        <f>IF(+$D$68&lt;='Input Project Information'!$L$11,IF(+'Input Project Information'!$M$23&gt;0,C52*(1+'Input Project Information'!$M$23),'Input Personnel'!C52),0)</f>
        <v>0</v>
      </c>
      <c r="D73" s="391">
        <f t="shared" si="23"/>
        <v>0</v>
      </c>
      <c r="E73" s="100">
        <v>1</v>
      </c>
      <c r="F73" s="73">
        <f t="shared" si="24"/>
        <v>0</v>
      </c>
      <c r="G73" s="3">
        <f t="shared" si="25"/>
        <v>1</v>
      </c>
      <c r="H73" s="74" t="str">
        <f t="shared" si="26"/>
        <v>NA</v>
      </c>
      <c r="I73" s="75">
        <f t="shared" si="27"/>
        <v>0</v>
      </c>
      <c r="J73" s="16">
        <f t="shared" si="28"/>
        <v>0</v>
      </c>
      <c r="K73" s="16">
        <f t="shared" si="29"/>
        <v>0</v>
      </c>
      <c r="L73" s="76">
        <f t="shared" si="30"/>
        <v>0</v>
      </c>
      <c r="M73" s="105"/>
      <c r="N73" s="106"/>
      <c r="O73" s="401" t="str">
        <f>IF(I73&lt;&gt;0,IF(+J73/I73&gt;'Other Rates'!$H$42/12,"Cap exceeded","No"),"N/A")</f>
        <v>N/A</v>
      </c>
      <c r="P73" s="402">
        <f>IF(O73="Cap exceeded",(C73/G73-'Other Rates'!$H$42/12)*'Input Personnel'!I73,0)</f>
        <v>0</v>
      </c>
    </row>
    <row r="74" spans="1:19" ht="24.75" customHeight="1" x14ac:dyDescent="0.25">
      <c r="A74" s="97"/>
      <c r="B74" s="98"/>
      <c r="C74" s="99">
        <f>IF(+$D$68&lt;='Input Project Information'!$L$11,IF(+'Input Project Information'!$M$23&gt;0,C53*(1+'Input Project Information'!$M$23),'Input Personnel'!C53),0)</f>
        <v>0</v>
      </c>
      <c r="D74" s="391">
        <f t="shared" si="23"/>
        <v>0</v>
      </c>
      <c r="E74" s="100">
        <v>1</v>
      </c>
      <c r="F74" s="73">
        <f t="shared" si="24"/>
        <v>0</v>
      </c>
      <c r="G74" s="3">
        <f t="shared" si="25"/>
        <v>1</v>
      </c>
      <c r="H74" s="74" t="str">
        <f t="shared" si="26"/>
        <v>NA</v>
      </c>
      <c r="I74" s="75">
        <f t="shared" si="27"/>
        <v>0</v>
      </c>
      <c r="J74" s="16">
        <f t="shared" si="28"/>
        <v>0</v>
      </c>
      <c r="K74" s="16">
        <f t="shared" si="29"/>
        <v>0</v>
      </c>
      <c r="L74" s="76">
        <f t="shared" si="30"/>
        <v>0</v>
      </c>
      <c r="M74" s="105"/>
      <c r="N74" s="106"/>
      <c r="O74" s="401" t="str">
        <f>IF(I74&lt;&gt;0,IF(+J74/I74&gt;'Other Rates'!$H$42/12,"Cap exceeded","No"),"N/A")</f>
        <v>N/A</v>
      </c>
      <c r="P74" s="402">
        <f>IF(O74="Cap exceeded",(C74/G74-'Other Rates'!$H$42/12)*'Input Personnel'!I74,0)</f>
        <v>0</v>
      </c>
    </row>
    <row r="75" spans="1:19" ht="24.75" customHeight="1" x14ac:dyDescent="0.25">
      <c r="A75" s="97"/>
      <c r="B75" s="98"/>
      <c r="C75" s="99">
        <f>IF(+$D$68&lt;='Input Project Information'!$L$11,IF(+'Input Project Information'!$M$23&gt;0,C54*(1+'Input Project Information'!$M$23),'Input Personnel'!C54),0)</f>
        <v>0</v>
      </c>
      <c r="D75" s="391">
        <f t="shared" si="23"/>
        <v>0</v>
      </c>
      <c r="E75" s="100">
        <v>1</v>
      </c>
      <c r="F75" s="73">
        <f t="shared" si="24"/>
        <v>0</v>
      </c>
      <c r="G75" s="3">
        <f t="shared" si="25"/>
        <v>1</v>
      </c>
      <c r="H75" s="74" t="str">
        <f t="shared" si="26"/>
        <v>NA</v>
      </c>
      <c r="I75" s="75">
        <f t="shared" si="27"/>
        <v>0</v>
      </c>
      <c r="J75" s="16">
        <f t="shared" si="28"/>
        <v>0</v>
      </c>
      <c r="K75" s="16">
        <f t="shared" si="29"/>
        <v>0</v>
      </c>
      <c r="L75" s="76">
        <f t="shared" si="30"/>
        <v>0</v>
      </c>
      <c r="M75" s="105"/>
      <c r="N75" s="106"/>
      <c r="O75" s="401" t="str">
        <f>IF(I75&lt;&gt;0,IF(+J75/I75&gt;'Other Rates'!$H$42/12,"Cap exceeded","No"),"N/A")</f>
        <v>N/A</v>
      </c>
      <c r="P75" s="402">
        <f>IF(O75="Cap exceeded",(C75/G75-'Other Rates'!$H$42/12)*'Input Personnel'!I75,0)</f>
        <v>0</v>
      </c>
    </row>
    <row r="76" spans="1:19" ht="24.75" customHeight="1" x14ac:dyDescent="0.25">
      <c r="A76" s="97"/>
      <c r="B76" s="98"/>
      <c r="C76" s="99">
        <f>IF(+$D$68&lt;='Input Project Information'!$L$11,IF(+'Input Project Information'!$M$23&gt;0,C55*(1+'Input Project Information'!$M$23),'Input Personnel'!C55),0)</f>
        <v>0</v>
      </c>
      <c r="D76" s="391">
        <f t="shared" si="23"/>
        <v>0</v>
      </c>
      <c r="E76" s="100">
        <v>1</v>
      </c>
      <c r="F76" s="73">
        <f t="shared" si="24"/>
        <v>0</v>
      </c>
      <c r="G76" s="3">
        <f t="shared" si="25"/>
        <v>1</v>
      </c>
      <c r="H76" s="74" t="str">
        <f t="shared" si="26"/>
        <v>NA</v>
      </c>
      <c r="I76" s="75">
        <f t="shared" si="27"/>
        <v>0</v>
      </c>
      <c r="J76" s="16">
        <f t="shared" si="28"/>
        <v>0</v>
      </c>
      <c r="K76" s="16">
        <f t="shared" si="29"/>
        <v>0</v>
      </c>
      <c r="L76" s="76">
        <f t="shared" si="30"/>
        <v>0</v>
      </c>
      <c r="M76" s="105"/>
      <c r="N76" s="106"/>
      <c r="O76" s="401" t="str">
        <f>IF(I76&lt;&gt;0,IF(+J76/I76&gt;'Other Rates'!$H$42/12,"Cap exceeded","No"),"N/A")</f>
        <v>N/A</v>
      </c>
      <c r="P76" s="402">
        <f>IF(O76="Cap exceeded",(C76/G76-'Other Rates'!$H$42/12)*'Input Personnel'!I76,0)</f>
        <v>0</v>
      </c>
    </row>
    <row r="77" spans="1:19" ht="24.75" customHeight="1" x14ac:dyDescent="0.25">
      <c r="A77" s="97"/>
      <c r="B77" s="98"/>
      <c r="C77" s="99">
        <f>IF(+$D$68&lt;='Input Project Information'!$L$11,IF(+'Input Project Information'!$M$23&gt;0,C56*(1+'Input Project Information'!$M$23),'Input Personnel'!C56),0)</f>
        <v>0</v>
      </c>
      <c r="D77" s="391">
        <f t="shared" si="23"/>
        <v>0</v>
      </c>
      <c r="E77" s="100">
        <v>1</v>
      </c>
      <c r="F77" s="73">
        <f t="shared" si="24"/>
        <v>0</v>
      </c>
      <c r="G77" s="3">
        <f t="shared" si="25"/>
        <v>1</v>
      </c>
      <c r="H77" s="74" t="str">
        <f t="shared" si="26"/>
        <v>NA</v>
      </c>
      <c r="I77" s="75">
        <f t="shared" si="27"/>
        <v>0</v>
      </c>
      <c r="J77" s="16">
        <f t="shared" si="28"/>
        <v>0</v>
      </c>
      <c r="K77" s="16">
        <f t="shared" si="29"/>
        <v>0</v>
      </c>
      <c r="L77" s="76">
        <f t="shared" si="30"/>
        <v>0</v>
      </c>
      <c r="M77" s="105"/>
      <c r="N77" s="106"/>
      <c r="O77" s="401" t="str">
        <f>IF(I77&lt;&gt;0,IF(+J77/I77&gt;'Other Rates'!$H$42/12,"Cap exceeded","No"),"N/A")</f>
        <v>N/A</v>
      </c>
      <c r="P77" s="402">
        <f>IF(O77="Cap exceeded",(C77/G77-'Other Rates'!$H$42/12)*'Input Personnel'!I77,0)</f>
        <v>0</v>
      </c>
    </row>
    <row r="78" spans="1:19" ht="24.75" customHeight="1" x14ac:dyDescent="0.25">
      <c r="A78" s="97"/>
      <c r="B78" s="98"/>
      <c r="C78" s="99">
        <f>IF(+$D$68&lt;='Input Project Information'!$L$11,IF(+'Input Project Information'!$M$23&gt;0,C57*(1+'Input Project Information'!$M$23),'Input Personnel'!C57),0)</f>
        <v>0</v>
      </c>
      <c r="D78" s="391">
        <f t="shared" si="23"/>
        <v>0</v>
      </c>
      <c r="E78" s="100">
        <v>1</v>
      </c>
      <c r="F78" s="73">
        <f t="shared" si="24"/>
        <v>0</v>
      </c>
      <c r="G78" s="3">
        <f t="shared" si="25"/>
        <v>1</v>
      </c>
      <c r="H78" s="74" t="str">
        <f t="shared" si="26"/>
        <v>NA</v>
      </c>
      <c r="I78" s="75">
        <f t="shared" si="27"/>
        <v>0</v>
      </c>
      <c r="J78" s="16">
        <f t="shared" si="28"/>
        <v>0</v>
      </c>
      <c r="K78" s="16">
        <f t="shared" si="29"/>
        <v>0</v>
      </c>
      <c r="L78" s="76">
        <f t="shared" si="30"/>
        <v>0</v>
      </c>
      <c r="M78" s="105"/>
      <c r="N78" s="106"/>
      <c r="O78" s="401" t="str">
        <f>IF(I78&lt;&gt;0,IF(+J78/I78&gt;'Other Rates'!$H$42/12,"Cap exceeded","No"),"N/A")</f>
        <v>N/A</v>
      </c>
      <c r="P78" s="402">
        <f>IF(O78="Cap exceeded",(C78/G78-'Other Rates'!$H$42/12)*'Input Personnel'!I78,0)</f>
        <v>0</v>
      </c>
    </row>
    <row r="79" spans="1:19" ht="24.75" customHeight="1" x14ac:dyDescent="0.25">
      <c r="A79" s="97"/>
      <c r="B79" s="98"/>
      <c r="C79" s="99">
        <f>IF(+$D$68&lt;='Input Project Information'!$L$11,IF(+'Input Project Information'!$M$23&gt;0,C58*(1+'Input Project Information'!$M$23),'Input Personnel'!C58),0)</f>
        <v>0</v>
      </c>
      <c r="D79" s="391">
        <f t="shared" si="23"/>
        <v>0</v>
      </c>
      <c r="E79" s="100">
        <v>1</v>
      </c>
      <c r="F79" s="73">
        <f t="shared" si="24"/>
        <v>0</v>
      </c>
      <c r="G79" s="3">
        <f t="shared" si="25"/>
        <v>1</v>
      </c>
      <c r="H79" s="74" t="str">
        <f t="shared" si="26"/>
        <v>NA</v>
      </c>
      <c r="I79" s="75">
        <f t="shared" si="27"/>
        <v>0</v>
      </c>
      <c r="J79" s="16">
        <f t="shared" si="28"/>
        <v>0</v>
      </c>
      <c r="K79" s="16">
        <f t="shared" si="29"/>
        <v>0</v>
      </c>
      <c r="L79" s="76">
        <f t="shared" si="30"/>
        <v>0</v>
      </c>
      <c r="M79" s="105"/>
      <c r="N79" s="106"/>
      <c r="O79" s="401" t="str">
        <f>IF(I79&lt;&gt;0,IF(+J79/I79&gt;'Other Rates'!$H$42/12,"Cap exceeded","No"),"N/A")</f>
        <v>N/A</v>
      </c>
      <c r="P79" s="402">
        <f>IF(O79="Cap exceeded",(C79/G79-'Other Rates'!$H$42/12)*'Input Personnel'!I79,0)</f>
        <v>0</v>
      </c>
    </row>
    <row r="80" spans="1:19" ht="24.75" customHeight="1" x14ac:dyDescent="0.25">
      <c r="A80" s="97"/>
      <c r="B80" s="98"/>
      <c r="C80" s="99">
        <f>IF(+$D$68&lt;='Input Project Information'!$L$11,IF(+'Input Project Information'!$M$23&gt;0,C59*(1+'Input Project Information'!$M$23),'Input Personnel'!C59),0)</f>
        <v>0</v>
      </c>
      <c r="D80" s="391">
        <f t="shared" si="23"/>
        <v>0</v>
      </c>
      <c r="E80" s="100">
        <v>1</v>
      </c>
      <c r="F80" s="73">
        <f t="shared" si="24"/>
        <v>0</v>
      </c>
      <c r="G80" s="3">
        <f t="shared" si="25"/>
        <v>1</v>
      </c>
      <c r="H80" s="74" t="str">
        <f t="shared" si="26"/>
        <v>NA</v>
      </c>
      <c r="I80" s="75">
        <f t="shared" si="27"/>
        <v>0</v>
      </c>
      <c r="J80" s="16">
        <f t="shared" si="28"/>
        <v>0</v>
      </c>
      <c r="K80" s="16">
        <f t="shared" si="29"/>
        <v>0</v>
      </c>
      <c r="L80" s="76">
        <f t="shared" si="30"/>
        <v>0</v>
      </c>
      <c r="M80" s="105"/>
      <c r="N80" s="106"/>
      <c r="O80" s="401" t="str">
        <f>IF(I80&lt;&gt;0,IF(+J80/I80&gt;'Other Rates'!$H$42/12,"Cap exceeded","No"),"N/A")</f>
        <v>N/A</v>
      </c>
      <c r="P80" s="402">
        <f>IF(O80="Cap exceeded",(C80/G80-'Other Rates'!$H$42/12)*'Input Personnel'!I80,0)</f>
        <v>0</v>
      </c>
    </row>
    <row r="81" spans="1:19" ht="24.75" customHeight="1" x14ac:dyDescent="0.25">
      <c r="A81" s="97"/>
      <c r="B81" s="98"/>
      <c r="C81" s="99">
        <f>IF(+$D$68&lt;='Input Project Information'!$L$11,IF(+'Input Project Information'!$M$23&gt;0,C60*(1+'Input Project Information'!$M$23),'Input Personnel'!C60),0)</f>
        <v>0</v>
      </c>
      <c r="D81" s="391">
        <f t="shared" si="23"/>
        <v>0</v>
      </c>
      <c r="E81" s="100">
        <v>1</v>
      </c>
      <c r="F81" s="73">
        <f t="shared" si="24"/>
        <v>0</v>
      </c>
      <c r="G81" s="3">
        <f t="shared" si="25"/>
        <v>1</v>
      </c>
      <c r="H81" s="74" t="str">
        <f t="shared" si="26"/>
        <v>NA</v>
      </c>
      <c r="I81" s="75">
        <f t="shared" si="27"/>
        <v>0</v>
      </c>
      <c r="J81" s="16">
        <f t="shared" si="28"/>
        <v>0</v>
      </c>
      <c r="K81" s="16">
        <f t="shared" si="29"/>
        <v>0</v>
      </c>
      <c r="L81" s="76">
        <f t="shared" si="30"/>
        <v>0</v>
      </c>
      <c r="M81" s="105"/>
      <c r="N81" s="106"/>
      <c r="O81" s="401" t="str">
        <f>IF(I81&lt;&gt;0,IF(+J81/I81&gt;'Other Rates'!$H$42/12,"Cap exceeded","No"),"N/A")</f>
        <v>N/A</v>
      </c>
      <c r="P81" s="402">
        <f>IF(O81="Cap exceeded",(C81/G81-'Other Rates'!$H$42/12)*'Input Personnel'!I81,0)</f>
        <v>0</v>
      </c>
    </row>
    <row r="82" spans="1:19" ht="24.75" customHeight="1" thickBot="1" x14ac:dyDescent="0.3">
      <c r="A82" s="101"/>
      <c r="B82" s="102"/>
      <c r="C82" s="103">
        <f>IF(+$D$68&lt;='Input Project Information'!$L$11,IF(+'Input Project Information'!$M$23&gt;0,C61*(1+'Input Project Information'!$M$23),'Input Personnel'!C61),0)</f>
        <v>0</v>
      </c>
      <c r="D82" s="392">
        <f t="shared" si="23"/>
        <v>0</v>
      </c>
      <c r="E82" s="104">
        <v>1</v>
      </c>
      <c r="F82" s="79">
        <f t="shared" si="24"/>
        <v>0</v>
      </c>
      <c r="G82" s="5">
        <f t="shared" si="25"/>
        <v>1</v>
      </c>
      <c r="H82" s="80" t="str">
        <f t="shared" si="26"/>
        <v>NA</v>
      </c>
      <c r="I82" s="81">
        <f t="shared" si="27"/>
        <v>0</v>
      </c>
      <c r="J82" s="82">
        <f t="shared" si="28"/>
        <v>0</v>
      </c>
      <c r="K82" s="82">
        <f t="shared" si="29"/>
        <v>0</v>
      </c>
      <c r="L82" s="83">
        <f t="shared" si="30"/>
        <v>0</v>
      </c>
      <c r="M82" s="107"/>
      <c r="N82" s="108"/>
      <c r="O82" s="401" t="str">
        <f>IF(I82&lt;&gt;0,IF(+J82/I82&gt;'Other Rates'!$H$42/12,"Cap exceeded","No"),"N/A")</f>
        <v>N/A</v>
      </c>
      <c r="P82" s="402">
        <f>IF(O82="Cap exceeded",(C82/G82-'Other Rates'!$H$42/12)*'Input Personnel'!I82,0)</f>
        <v>0</v>
      </c>
    </row>
    <row r="83" spans="1:19" ht="15.75" thickBot="1" x14ac:dyDescent="0.3">
      <c r="A83" s="84"/>
      <c r="B83" s="85"/>
      <c r="C83" s="86"/>
      <c r="D83" s="87"/>
      <c r="E83" s="87"/>
      <c r="F83" s="88"/>
      <c r="G83" s="89"/>
      <c r="H83" s="90"/>
      <c r="I83" s="87"/>
      <c r="J83" s="86"/>
      <c r="K83" s="86"/>
      <c r="L83" s="87"/>
    </row>
    <row r="84" spans="1:19" s="72" customFormat="1" ht="15.75" thickBot="1" x14ac:dyDescent="0.3">
      <c r="E84" s="91"/>
      <c r="F84" s="92" t="s">
        <v>18</v>
      </c>
      <c r="G84" s="93"/>
      <c r="H84" s="94"/>
      <c r="I84" s="92"/>
      <c r="J84" s="109">
        <f>SUM(J71:J82)</f>
        <v>0</v>
      </c>
      <c r="K84" s="110">
        <f>SUM(K71:K82)</f>
        <v>0</v>
      </c>
      <c r="L84" s="111">
        <f>+J84+K84</f>
        <v>0</v>
      </c>
      <c r="O84" s="69"/>
      <c r="P84" s="69"/>
    </row>
    <row r="85" spans="1:19" s="72" customFormat="1" ht="15.75" thickBot="1" x14ac:dyDescent="0.3">
      <c r="E85" s="91"/>
      <c r="F85" s="92"/>
      <c r="G85" s="93"/>
      <c r="H85" s="94"/>
      <c r="I85" s="92"/>
      <c r="J85" s="95"/>
      <c r="K85" s="95"/>
      <c r="L85" s="96"/>
      <c r="M85" s="127" t="s">
        <v>106</v>
      </c>
      <c r="N85" s="124"/>
      <c r="O85" s="124"/>
      <c r="P85" s="128">
        <f>+'Input Project Information'!$H$25-'Input Personnel'!$L$84-'Input Material and Supply'!$J$21-'Input Equipment'!$K$21-'Input Travel'!$O$21-'Input Other Direct'!$K$21-'Input Subrecipients'!$E$13-'Input Subrecipients'!$E$20-'Input Subrecipients'!$E$27-'Input Subrecipients'!$E$34-'Input Participant Support'!$O$21-'Input GRA'!$O$33-'Input GRA'!$O$34/(1+'Other Rates'!$H$11)</f>
        <v>200000</v>
      </c>
    </row>
    <row r="86" spans="1:19" ht="15.75" thickBot="1" x14ac:dyDescent="0.3">
      <c r="M86" s="394" t="s">
        <v>297</v>
      </c>
      <c r="N86" s="124"/>
      <c r="O86" s="403"/>
      <c r="P86" s="393" t="str">
        <f>IF('Input Personnel'!$L$84-'Input Material and Supply'!$J$21-'Input Equipment'!$K$21-'Input Travel'!$O$21-'Input Other Direct'!$K$21-'Input Subrecipients'!$E$13-'Input Subrecipients'!$E$20-'Input Subrecipients'!$E$27-'Input Subrecipients'!$E$34-'Input Participant Support'!$O$21-'Input GRA'!$O$33-'Input GRA'!$O$34/(1+'Other Rates'!$H$11)-'Input Subrecipients'!$E$12-'Input Subrecipients'!$E$19-'Input Subrecipients'!$E$26-'Input Subrecipients'!$E$33&gt;500000,"Yes","No")</f>
        <v>No</v>
      </c>
      <c r="Q86" s="44">
        <f>IF(+P86="No",0,1)</f>
        <v>0</v>
      </c>
    </row>
    <row r="87" spans="1:19" ht="15.75" thickBot="1" x14ac:dyDescent="0.3">
      <c r="M87" s="127" t="s">
        <v>300</v>
      </c>
      <c r="N87" s="124"/>
      <c r="O87" s="124"/>
      <c r="P87" s="128">
        <f>'Input Personnel'!$L$84-'Input Material and Supply'!$J$21-'Input Equipment'!$K$21-'Input Travel'!$O$21-'Input Other Direct'!$K$21-'Input Subrecipients'!$E$13-'Input Subrecipients'!$E$20-'Input Subrecipients'!$E$27-'Input Subrecipients'!$E$34-'Input Participant Support'!$O$21-'Input GRA'!$O$33-'Input GRA'!$O$34/(1+'Other Rates'!$H$11)</f>
        <v>0</v>
      </c>
    </row>
    <row r="88" spans="1:19" x14ac:dyDescent="0.25">
      <c r="O88" s="44"/>
      <c r="P88" s="44"/>
    </row>
    <row r="89" spans="1:19" ht="15.75" x14ac:dyDescent="0.25">
      <c r="A89" s="52" t="s">
        <v>0</v>
      </c>
      <c r="B89" s="46"/>
      <c r="C89" s="59" t="s">
        <v>11</v>
      </c>
      <c r="D89" s="60">
        <v>5</v>
      </c>
      <c r="E89" s="52"/>
      <c r="G89" s="59"/>
      <c r="H89" s="60"/>
    </row>
    <row r="90" spans="1:19" ht="15.75" thickBot="1" x14ac:dyDescent="0.3">
      <c r="A90" s="61" t="s">
        <v>192</v>
      </c>
    </row>
    <row r="91" spans="1:19" s="72" customFormat="1" ht="35.25" customHeight="1" x14ac:dyDescent="0.25">
      <c r="A91" s="62" t="s">
        <v>12</v>
      </c>
      <c r="B91" s="63" t="s">
        <v>59</v>
      </c>
      <c r="C91" s="64" t="s">
        <v>54</v>
      </c>
      <c r="D91" s="63" t="s">
        <v>13</v>
      </c>
      <c r="E91" s="63" t="s">
        <v>60</v>
      </c>
      <c r="F91" s="65" t="s">
        <v>15</v>
      </c>
      <c r="G91" s="66" t="s">
        <v>45</v>
      </c>
      <c r="H91" s="67" t="s">
        <v>46</v>
      </c>
      <c r="I91" s="63" t="s">
        <v>55</v>
      </c>
      <c r="J91" s="66" t="s">
        <v>14</v>
      </c>
      <c r="K91" s="66" t="s">
        <v>16</v>
      </c>
      <c r="L91" s="68" t="s">
        <v>17</v>
      </c>
      <c r="M91" s="70" t="s">
        <v>62</v>
      </c>
      <c r="N91" s="71" t="s">
        <v>61</v>
      </c>
      <c r="O91" s="399" t="s">
        <v>299</v>
      </c>
      <c r="P91" s="400" t="s">
        <v>298</v>
      </c>
    </row>
    <row r="92" spans="1:19" ht="24.75" customHeight="1" x14ac:dyDescent="0.25">
      <c r="A92" s="97"/>
      <c r="B92" s="98"/>
      <c r="C92" s="99">
        <f>IF(+$D$89&lt;='Input Project Information'!$L$11,IF(+'Input Project Information'!$M$23&gt;0,C71*(1+'Input Project Information'!$M$23),'Input Personnel'!C71),0)</f>
        <v>0</v>
      </c>
      <c r="D92" s="391">
        <f t="shared" ref="D92:D103" si="31">+D71</f>
        <v>0</v>
      </c>
      <c r="E92" s="100">
        <v>1</v>
      </c>
      <c r="F92" s="73">
        <f t="shared" ref="F92:F103" si="32">VLOOKUP($E92,Fringe_Rates,2)</f>
        <v>0</v>
      </c>
      <c r="G92" s="3">
        <f t="shared" ref="G92:G103" si="33">VLOOKUP($E92,Fringe_Rates,3)</f>
        <v>1</v>
      </c>
      <c r="H92" s="74" t="str">
        <f t="shared" ref="H92:H103" si="34">VLOOKUP($E92,Fringe_Rates,4)</f>
        <v>NA</v>
      </c>
      <c r="I92" s="75">
        <f t="shared" ref="I92:I103" si="35">+G92*D92</f>
        <v>0</v>
      </c>
      <c r="J92" s="16">
        <f t="shared" ref="J92:J103" si="36">IF(N92&gt;0,M92*N92,IF(G92&lt;12,C92/9*I92,C92/12*I92))</f>
        <v>0</v>
      </c>
      <c r="K92" s="16">
        <f t="shared" ref="K92:K103" si="37">+J92*F92</f>
        <v>0</v>
      </c>
      <c r="L92" s="76">
        <f t="shared" ref="L92:L103" si="38">+J92+K92</f>
        <v>0</v>
      </c>
      <c r="M92" s="105">
        <v>0</v>
      </c>
      <c r="N92" s="106">
        <v>0</v>
      </c>
      <c r="O92" s="401" t="str">
        <f>IF(I92&lt;&gt;0,IF(+J92/I92&gt;'Other Rates'!$H$42/12,"Cap exceeded","No"),"N/A")</f>
        <v>N/A</v>
      </c>
      <c r="P92" s="402">
        <f>IF(O92="Cap exceeded",(C92/G92-'Other Rates'!$H$42/12)*'Input Personnel'!I92,0)</f>
        <v>0</v>
      </c>
      <c r="Q92" s="77"/>
      <c r="S92" s="78"/>
    </row>
    <row r="93" spans="1:19" ht="24.75" customHeight="1" x14ac:dyDescent="0.25">
      <c r="A93" s="97"/>
      <c r="B93" s="98"/>
      <c r="C93" s="99">
        <f>IF(+$D$89&lt;='Input Project Information'!$L$11,IF(+'Input Project Information'!$M$23&gt;0,C72*(1+'Input Project Information'!$M$23),'Input Personnel'!C72),0)</f>
        <v>0</v>
      </c>
      <c r="D93" s="391">
        <f t="shared" si="31"/>
        <v>0</v>
      </c>
      <c r="E93" s="100">
        <v>1</v>
      </c>
      <c r="F93" s="73">
        <f t="shared" si="32"/>
        <v>0</v>
      </c>
      <c r="G93" s="3">
        <f t="shared" si="33"/>
        <v>1</v>
      </c>
      <c r="H93" s="74" t="str">
        <f t="shared" si="34"/>
        <v>NA</v>
      </c>
      <c r="I93" s="75">
        <f t="shared" si="35"/>
        <v>0</v>
      </c>
      <c r="J93" s="16">
        <f t="shared" si="36"/>
        <v>0</v>
      </c>
      <c r="K93" s="16">
        <f t="shared" si="37"/>
        <v>0</v>
      </c>
      <c r="L93" s="76">
        <f t="shared" si="38"/>
        <v>0</v>
      </c>
      <c r="M93" s="105"/>
      <c r="N93" s="106"/>
      <c r="O93" s="401" t="str">
        <f>IF(I93&lt;&gt;0,IF(+J93/I93&gt;'Other Rates'!$H$42/12,"Cap exceeded","No"),"N/A")</f>
        <v>N/A</v>
      </c>
      <c r="P93" s="402">
        <f>IF(O93="Cap exceeded",(C93/G93-'Other Rates'!$H$42/12)*'Input Personnel'!I93,0)</f>
        <v>0</v>
      </c>
    </row>
    <row r="94" spans="1:19" ht="24.75" customHeight="1" x14ac:dyDescent="0.25">
      <c r="A94" s="97"/>
      <c r="B94" s="98"/>
      <c r="C94" s="99">
        <f>IF(+$D$89&lt;='Input Project Information'!$L$11,IF(+'Input Project Information'!$M$23&gt;0,C73*(1+'Input Project Information'!$M$23),'Input Personnel'!C73),0)</f>
        <v>0</v>
      </c>
      <c r="D94" s="391">
        <f t="shared" si="31"/>
        <v>0</v>
      </c>
      <c r="E94" s="100">
        <v>1</v>
      </c>
      <c r="F94" s="73">
        <f t="shared" si="32"/>
        <v>0</v>
      </c>
      <c r="G94" s="3">
        <f t="shared" si="33"/>
        <v>1</v>
      </c>
      <c r="H94" s="74" t="str">
        <f t="shared" si="34"/>
        <v>NA</v>
      </c>
      <c r="I94" s="75">
        <f t="shared" si="35"/>
        <v>0</v>
      </c>
      <c r="J94" s="16">
        <f t="shared" si="36"/>
        <v>0</v>
      </c>
      <c r="K94" s="16">
        <f t="shared" si="37"/>
        <v>0</v>
      </c>
      <c r="L94" s="76">
        <f t="shared" si="38"/>
        <v>0</v>
      </c>
      <c r="M94" s="105"/>
      <c r="N94" s="106"/>
      <c r="O94" s="401" t="str">
        <f>IF(I94&lt;&gt;0,IF(+J94/I94&gt;'Other Rates'!$H$42/12,"Cap exceeded","No"),"N/A")</f>
        <v>N/A</v>
      </c>
      <c r="P94" s="402">
        <f>IF(O94="Cap exceeded",(C94/G94-'Other Rates'!$H$42/12)*'Input Personnel'!I94,0)</f>
        <v>0</v>
      </c>
    </row>
    <row r="95" spans="1:19" ht="24.75" customHeight="1" x14ac:dyDescent="0.25">
      <c r="A95" s="97"/>
      <c r="B95" s="98"/>
      <c r="C95" s="99">
        <f>IF(+$D$89&lt;='Input Project Information'!$L$11,IF(+'Input Project Information'!$M$23&gt;0,C74*(1+'Input Project Information'!$M$23),'Input Personnel'!C74),0)</f>
        <v>0</v>
      </c>
      <c r="D95" s="391">
        <f t="shared" si="31"/>
        <v>0</v>
      </c>
      <c r="E95" s="100">
        <v>1</v>
      </c>
      <c r="F95" s="73">
        <f t="shared" si="32"/>
        <v>0</v>
      </c>
      <c r="G95" s="3">
        <f t="shared" si="33"/>
        <v>1</v>
      </c>
      <c r="H95" s="74" t="str">
        <f t="shared" si="34"/>
        <v>NA</v>
      </c>
      <c r="I95" s="75">
        <f t="shared" si="35"/>
        <v>0</v>
      </c>
      <c r="J95" s="16">
        <f t="shared" si="36"/>
        <v>0</v>
      </c>
      <c r="K95" s="16">
        <f t="shared" si="37"/>
        <v>0</v>
      </c>
      <c r="L95" s="76">
        <f t="shared" si="38"/>
        <v>0</v>
      </c>
      <c r="M95" s="105"/>
      <c r="N95" s="106"/>
      <c r="O95" s="401" t="str">
        <f>IF(I95&lt;&gt;0,IF(+J95/I95&gt;'Other Rates'!$H$42/12,"Cap exceeded","No"),"N/A")</f>
        <v>N/A</v>
      </c>
      <c r="P95" s="402">
        <f>IF(O95="Cap exceeded",(C95/G95-'Other Rates'!$H$42/12)*'Input Personnel'!I95,0)</f>
        <v>0</v>
      </c>
    </row>
    <row r="96" spans="1:19" ht="24.75" customHeight="1" x14ac:dyDescent="0.25">
      <c r="A96" s="97"/>
      <c r="B96" s="98"/>
      <c r="C96" s="99">
        <f>IF(+$D$89&lt;='Input Project Information'!$L$11,IF(+'Input Project Information'!$M$23&gt;0,C75*(1+'Input Project Information'!$M$23),'Input Personnel'!C75),0)</f>
        <v>0</v>
      </c>
      <c r="D96" s="391">
        <f t="shared" si="31"/>
        <v>0</v>
      </c>
      <c r="E96" s="100">
        <v>1</v>
      </c>
      <c r="F96" s="73">
        <f t="shared" si="32"/>
        <v>0</v>
      </c>
      <c r="G96" s="3">
        <f t="shared" si="33"/>
        <v>1</v>
      </c>
      <c r="H96" s="74" t="str">
        <f t="shared" si="34"/>
        <v>NA</v>
      </c>
      <c r="I96" s="75">
        <f t="shared" si="35"/>
        <v>0</v>
      </c>
      <c r="J96" s="16">
        <f t="shared" si="36"/>
        <v>0</v>
      </c>
      <c r="K96" s="16">
        <f t="shared" si="37"/>
        <v>0</v>
      </c>
      <c r="L96" s="76">
        <f t="shared" si="38"/>
        <v>0</v>
      </c>
      <c r="M96" s="105"/>
      <c r="N96" s="106"/>
      <c r="O96" s="401" t="str">
        <f>IF(I96&lt;&gt;0,IF(+J96/I96&gt;'Other Rates'!$H$42/12,"Cap exceeded","No"),"N/A")</f>
        <v>N/A</v>
      </c>
      <c r="P96" s="402">
        <f>IF(O96="Cap exceeded",(C96/G96-'Other Rates'!$H$42/12)*'Input Personnel'!I96,0)</f>
        <v>0</v>
      </c>
    </row>
    <row r="97" spans="1:17" ht="24.75" customHeight="1" x14ac:dyDescent="0.25">
      <c r="A97" s="97"/>
      <c r="B97" s="98"/>
      <c r="C97" s="99">
        <f>IF(+$D$89&lt;='Input Project Information'!$L$11,IF(+'Input Project Information'!$M$23&gt;0,C76*(1+'Input Project Information'!$M$23),'Input Personnel'!C76),0)</f>
        <v>0</v>
      </c>
      <c r="D97" s="391">
        <f t="shared" si="31"/>
        <v>0</v>
      </c>
      <c r="E97" s="100">
        <v>1</v>
      </c>
      <c r="F97" s="73">
        <f t="shared" si="32"/>
        <v>0</v>
      </c>
      <c r="G97" s="3">
        <f t="shared" si="33"/>
        <v>1</v>
      </c>
      <c r="H97" s="74" t="str">
        <f t="shared" si="34"/>
        <v>NA</v>
      </c>
      <c r="I97" s="75">
        <f t="shared" si="35"/>
        <v>0</v>
      </c>
      <c r="J97" s="16">
        <f t="shared" si="36"/>
        <v>0</v>
      </c>
      <c r="K97" s="16">
        <f t="shared" si="37"/>
        <v>0</v>
      </c>
      <c r="L97" s="76">
        <f t="shared" si="38"/>
        <v>0</v>
      </c>
      <c r="M97" s="105"/>
      <c r="N97" s="106"/>
      <c r="O97" s="401" t="str">
        <f>IF(I97&lt;&gt;0,IF(+J97/I97&gt;'Other Rates'!$H$42/12,"Cap exceeded","No"),"N/A")</f>
        <v>N/A</v>
      </c>
      <c r="P97" s="402">
        <f>IF(O97="Cap exceeded",(C97/G97-'Other Rates'!$H$42/12)*'Input Personnel'!I97,0)</f>
        <v>0</v>
      </c>
    </row>
    <row r="98" spans="1:17" ht="24.75" customHeight="1" x14ac:dyDescent="0.25">
      <c r="A98" s="97"/>
      <c r="B98" s="98"/>
      <c r="C98" s="99">
        <f>IF(+$D$89&lt;='Input Project Information'!$L$11,IF(+'Input Project Information'!$M$23&gt;0,C77*(1+'Input Project Information'!$M$23),'Input Personnel'!C77),0)</f>
        <v>0</v>
      </c>
      <c r="D98" s="391">
        <f t="shared" si="31"/>
        <v>0</v>
      </c>
      <c r="E98" s="100">
        <v>1</v>
      </c>
      <c r="F98" s="73">
        <f t="shared" si="32"/>
        <v>0</v>
      </c>
      <c r="G98" s="3">
        <f t="shared" si="33"/>
        <v>1</v>
      </c>
      <c r="H98" s="74" t="str">
        <f t="shared" si="34"/>
        <v>NA</v>
      </c>
      <c r="I98" s="75">
        <f t="shared" si="35"/>
        <v>0</v>
      </c>
      <c r="J98" s="16">
        <f t="shared" si="36"/>
        <v>0</v>
      </c>
      <c r="K98" s="16">
        <f t="shared" si="37"/>
        <v>0</v>
      </c>
      <c r="L98" s="76">
        <f t="shared" si="38"/>
        <v>0</v>
      </c>
      <c r="M98" s="105"/>
      <c r="N98" s="106"/>
      <c r="O98" s="401" t="str">
        <f>IF(I98&lt;&gt;0,IF(+J98/I98&gt;'Other Rates'!$H$42/12,"Cap exceeded","No"),"N/A")</f>
        <v>N/A</v>
      </c>
      <c r="P98" s="402">
        <f>IF(O98="Cap exceeded",(C98/G98-'Other Rates'!$H$42/12)*'Input Personnel'!I98,0)</f>
        <v>0</v>
      </c>
    </row>
    <row r="99" spans="1:17" ht="24.75" customHeight="1" x14ac:dyDescent="0.25">
      <c r="A99" s="97"/>
      <c r="B99" s="98"/>
      <c r="C99" s="99">
        <f>IF(+$D$89&lt;='Input Project Information'!$L$11,IF(+'Input Project Information'!$M$23&gt;0,C78*(1+'Input Project Information'!$M$23),'Input Personnel'!C78),0)</f>
        <v>0</v>
      </c>
      <c r="D99" s="391">
        <f t="shared" si="31"/>
        <v>0</v>
      </c>
      <c r="E99" s="100">
        <v>1</v>
      </c>
      <c r="F99" s="73">
        <f t="shared" si="32"/>
        <v>0</v>
      </c>
      <c r="G99" s="3">
        <f t="shared" si="33"/>
        <v>1</v>
      </c>
      <c r="H99" s="74" t="str">
        <f t="shared" si="34"/>
        <v>NA</v>
      </c>
      <c r="I99" s="75">
        <f t="shared" si="35"/>
        <v>0</v>
      </c>
      <c r="J99" s="16">
        <f t="shared" si="36"/>
        <v>0</v>
      </c>
      <c r="K99" s="16">
        <f t="shared" si="37"/>
        <v>0</v>
      </c>
      <c r="L99" s="76">
        <f t="shared" si="38"/>
        <v>0</v>
      </c>
      <c r="M99" s="105"/>
      <c r="N99" s="106"/>
      <c r="O99" s="401" t="str">
        <f>IF(I99&lt;&gt;0,IF(+J99/I99&gt;'Other Rates'!$H$42/12,"Cap exceeded","No"),"N/A")</f>
        <v>N/A</v>
      </c>
      <c r="P99" s="402">
        <f>IF(O99="Cap exceeded",(C99/G99-'Other Rates'!$H$42/12)*'Input Personnel'!I99,0)</f>
        <v>0</v>
      </c>
    </row>
    <row r="100" spans="1:17" ht="24.75" customHeight="1" x14ac:dyDescent="0.25">
      <c r="A100" s="97"/>
      <c r="B100" s="98"/>
      <c r="C100" s="99">
        <f>IF(+$D$89&lt;='Input Project Information'!$L$11,IF(+'Input Project Information'!$M$23&gt;0,C79*(1+'Input Project Information'!$M$23),'Input Personnel'!C79),0)</f>
        <v>0</v>
      </c>
      <c r="D100" s="391">
        <f t="shared" si="31"/>
        <v>0</v>
      </c>
      <c r="E100" s="100">
        <v>1</v>
      </c>
      <c r="F100" s="73">
        <f t="shared" si="32"/>
        <v>0</v>
      </c>
      <c r="G100" s="3">
        <f t="shared" si="33"/>
        <v>1</v>
      </c>
      <c r="H100" s="74" t="str">
        <f t="shared" si="34"/>
        <v>NA</v>
      </c>
      <c r="I100" s="75">
        <f t="shared" si="35"/>
        <v>0</v>
      </c>
      <c r="J100" s="16">
        <f t="shared" si="36"/>
        <v>0</v>
      </c>
      <c r="K100" s="16">
        <f t="shared" si="37"/>
        <v>0</v>
      </c>
      <c r="L100" s="76">
        <f t="shared" si="38"/>
        <v>0</v>
      </c>
      <c r="M100" s="105"/>
      <c r="N100" s="106"/>
      <c r="O100" s="401" t="str">
        <f>IF(I100&lt;&gt;0,IF(+J100/I100&gt;'Other Rates'!$H$42/12,"Cap exceeded","No"),"N/A")</f>
        <v>N/A</v>
      </c>
      <c r="P100" s="402">
        <f>IF(O100="Cap exceeded",(C100/G100-'Other Rates'!$H$42/12)*'Input Personnel'!I100,0)</f>
        <v>0</v>
      </c>
    </row>
    <row r="101" spans="1:17" ht="24.75" customHeight="1" x14ac:dyDescent="0.25">
      <c r="A101" s="97"/>
      <c r="B101" s="98"/>
      <c r="C101" s="99">
        <f>IF(+$D$89&lt;='Input Project Information'!$L$11,IF(+'Input Project Information'!$M$23&gt;0,C80*(1+'Input Project Information'!$M$23),'Input Personnel'!C80),0)</f>
        <v>0</v>
      </c>
      <c r="D101" s="391">
        <f t="shared" si="31"/>
        <v>0</v>
      </c>
      <c r="E101" s="100">
        <v>1</v>
      </c>
      <c r="F101" s="73">
        <f t="shared" si="32"/>
        <v>0</v>
      </c>
      <c r="G101" s="3">
        <f t="shared" si="33"/>
        <v>1</v>
      </c>
      <c r="H101" s="74" t="str">
        <f t="shared" si="34"/>
        <v>NA</v>
      </c>
      <c r="I101" s="75">
        <f t="shared" si="35"/>
        <v>0</v>
      </c>
      <c r="J101" s="16">
        <f t="shared" si="36"/>
        <v>0</v>
      </c>
      <c r="K101" s="16">
        <f t="shared" si="37"/>
        <v>0</v>
      </c>
      <c r="L101" s="76">
        <f t="shared" si="38"/>
        <v>0</v>
      </c>
      <c r="M101" s="105"/>
      <c r="N101" s="106"/>
      <c r="O101" s="401" t="str">
        <f>IF(I101&lt;&gt;0,IF(+J101/I101&gt;'Other Rates'!$H$42/12,"Cap exceeded","No"),"N/A")</f>
        <v>N/A</v>
      </c>
      <c r="P101" s="402">
        <f>IF(O101="Cap exceeded",(C101/G101-'Other Rates'!$H$42/12)*'Input Personnel'!I101,0)</f>
        <v>0</v>
      </c>
    </row>
    <row r="102" spans="1:17" ht="24.75" customHeight="1" x14ac:dyDescent="0.25">
      <c r="A102" s="97"/>
      <c r="B102" s="98"/>
      <c r="C102" s="99">
        <f>IF(+$D$89&lt;='Input Project Information'!$L$11,IF(+'Input Project Information'!$M$23&gt;0,C81*(1+'Input Project Information'!$M$23),'Input Personnel'!C81),0)</f>
        <v>0</v>
      </c>
      <c r="D102" s="391">
        <f t="shared" si="31"/>
        <v>0</v>
      </c>
      <c r="E102" s="100">
        <v>1</v>
      </c>
      <c r="F102" s="73">
        <f t="shared" si="32"/>
        <v>0</v>
      </c>
      <c r="G102" s="3">
        <f t="shared" si="33"/>
        <v>1</v>
      </c>
      <c r="H102" s="74" t="str">
        <f t="shared" si="34"/>
        <v>NA</v>
      </c>
      <c r="I102" s="75">
        <f t="shared" si="35"/>
        <v>0</v>
      </c>
      <c r="J102" s="16">
        <f t="shared" si="36"/>
        <v>0</v>
      </c>
      <c r="K102" s="16">
        <f t="shared" si="37"/>
        <v>0</v>
      </c>
      <c r="L102" s="76">
        <f t="shared" si="38"/>
        <v>0</v>
      </c>
      <c r="M102" s="105"/>
      <c r="N102" s="106"/>
      <c r="O102" s="401" t="str">
        <f>IF(I102&lt;&gt;0,IF(+J102/I102&gt;'Other Rates'!$H$42/12,"Cap exceeded","No"),"N/A")</f>
        <v>N/A</v>
      </c>
      <c r="P102" s="402">
        <f>IF(O102="Cap exceeded",(C102/G102-'Other Rates'!$H$42/12)*'Input Personnel'!I102,0)</f>
        <v>0</v>
      </c>
    </row>
    <row r="103" spans="1:17" ht="24.75" customHeight="1" thickBot="1" x14ac:dyDescent="0.3">
      <c r="A103" s="101"/>
      <c r="B103" s="102"/>
      <c r="C103" s="103">
        <f>IF(+$D$89&lt;='Input Project Information'!$L$11,IF(+'Input Project Information'!$M$23&gt;0,C82*(1+'Input Project Information'!$M$23),'Input Personnel'!C82),0)</f>
        <v>0</v>
      </c>
      <c r="D103" s="392">
        <f t="shared" si="31"/>
        <v>0</v>
      </c>
      <c r="E103" s="104">
        <v>1</v>
      </c>
      <c r="F103" s="79">
        <f t="shared" si="32"/>
        <v>0</v>
      </c>
      <c r="G103" s="5">
        <f t="shared" si="33"/>
        <v>1</v>
      </c>
      <c r="H103" s="80" t="str">
        <f t="shared" si="34"/>
        <v>NA</v>
      </c>
      <c r="I103" s="81">
        <f t="shared" si="35"/>
        <v>0</v>
      </c>
      <c r="J103" s="82">
        <f t="shared" si="36"/>
        <v>0</v>
      </c>
      <c r="K103" s="82">
        <f t="shared" si="37"/>
        <v>0</v>
      </c>
      <c r="L103" s="83">
        <f t="shared" si="38"/>
        <v>0</v>
      </c>
      <c r="M103" s="107"/>
      <c r="N103" s="108"/>
      <c r="O103" s="401" t="str">
        <f>IF(I103&lt;&gt;0,IF(+J103/I103&gt;'Other Rates'!$H$42/12,"Cap exceeded","No"),"N/A")</f>
        <v>N/A</v>
      </c>
      <c r="P103" s="402">
        <f>IF(O103="Cap exceeded",(C103/G103-'Other Rates'!$H$42/12)*'Input Personnel'!I103,0)</f>
        <v>0</v>
      </c>
    </row>
    <row r="104" spans="1:17" ht="15.75" thickBot="1" x14ac:dyDescent="0.3">
      <c r="A104" s="84"/>
      <c r="B104" s="85"/>
      <c r="C104" s="86"/>
      <c r="D104" s="87"/>
      <c r="E104" s="87"/>
      <c r="F104" s="88"/>
      <c r="G104" s="89"/>
      <c r="H104" s="90"/>
      <c r="I104" s="87"/>
      <c r="J104" s="86"/>
      <c r="K104" s="86"/>
      <c r="L104" s="87"/>
    </row>
    <row r="105" spans="1:17" s="72" customFormat="1" ht="15.75" thickBot="1" x14ac:dyDescent="0.3">
      <c r="E105" s="91"/>
      <c r="F105" s="92" t="s">
        <v>18</v>
      </c>
      <c r="G105" s="93"/>
      <c r="H105" s="94"/>
      <c r="I105" s="92"/>
      <c r="J105" s="109">
        <f>SUM(J92:J103)</f>
        <v>0</v>
      </c>
      <c r="K105" s="110">
        <f>SUM(K92:K103)</f>
        <v>0</v>
      </c>
      <c r="L105" s="111">
        <f>+J105+K105</f>
        <v>0</v>
      </c>
      <c r="O105" s="69"/>
      <c r="P105" s="69"/>
    </row>
    <row r="106" spans="1:17" s="72" customFormat="1" ht="15.75" thickBot="1" x14ac:dyDescent="0.3">
      <c r="E106" s="91"/>
      <c r="F106" s="92"/>
      <c r="G106" s="93"/>
      <c r="H106" s="94"/>
      <c r="I106" s="92"/>
      <c r="J106" s="95"/>
      <c r="K106" s="95"/>
      <c r="L106" s="96"/>
      <c r="M106" s="127" t="s">
        <v>106</v>
      </c>
      <c r="N106" s="124"/>
      <c r="O106" s="124"/>
      <c r="P106" s="128">
        <f>+'Input Project Information'!$H$25-'Input Personnel'!$L$105-'Input Material and Supply'!$L$21-'Input Equipment'!$M$21-'Input Travel'!$R$21-'Input Other Direct'!$M$21-'Input Subrecipients'!$F$13-'Input Subrecipients'!$F$20-'Input Subrecipients'!$F$27-'Input Subrecipients'!$F$34-'Input Participant Support'!$R$21-'Input GRA'!$P$33-'Input GRA'!$P$34/(1+'Other Rates'!$H$11)</f>
        <v>200000</v>
      </c>
    </row>
    <row r="107" spans="1:17" ht="15.75" thickBot="1" x14ac:dyDescent="0.3">
      <c r="M107" s="394" t="s">
        <v>297</v>
      </c>
      <c r="N107" s="124"/>
      <c r="O107" s="403"/>
      <c r="P107" s="393" t="str">
        <f>IF('Input Personnel'!$L$105-'Input Material and Supply'!$L$21-'Input Equipment'!$M$21-'Input Travel'!$R$21-'Input Other Direct'!$M$21-'Input Subrecipients'!$F$13-'Input Subrecipients'!$F$20-'Input Subrecipients'!$F$27-'Input Subrecipients'!$F$34-'Input Participant Support'!$R$21-'Input GRA'!$P$33-'Input GRA'!$P$34/(1+'Other Rates'!$H$11)-'Input Subrecipients'!$F$12-'Input Subrecipients'!$F$19-'Input Subrecipients'!$F$26-'Input Subrecipients'!$F$33&gt;500000,"Yes","No")</f>
        <v>No</v>
      </c>
      <c r="Q107" s="44">
        <f>IF(+P107="No",0,1)</f>
        <v>0</v>
      </c>
    </row>
    <row r="108" spans="1:17" ht="15.75" thickBot="1" x14ac:dyDescent="0.3">
      <c r="M108" s="127" t="s">
        <v>300</v>
      </c>
      <c r="N108" s="124"/>
      <c r="O108" s="124"/>
      <c r="P108" s="128">
        <f>'Input Personnel'!$L$105-'Input Material and Supply'!$L$21-'Input Equipment'!$M$21-'Input Travel'!$R$21-'Input Other Direct'!$M$21-'Input Subrecipients'!$F$13-'Input Subrecipients'!$F$20-'Input Subrecipients'!$F$27-'Input Subrecipients'!$F$34-'Input Participant Support'!$R$21-'Input GRA'!$P$33-'Input GRA'!$P$34/(1+'Other Rates'!$H$11)</f>
        <v>0</v>
      </c>
    </row>
    <row r="109" spans="1:17" x14ac:dyDescent="0.25">
      <c r="O109" s="44"/>
      <c r="P109" s="44"/>
    </row>
  </sheetData>
  <sheetProtection algorithmName="SHA-512" hashValue="O48eZ3U/6p5If1oFV6bM8DDSm+CYcp61Vbr1nw0dfkZn2TOQjUldmrz6lPNRiBs5bQohtcGYClnn3w60xnbxAg==" saltValue="apuQl4UjTo6oV+Gt36kzvg==" spinCount="100000" sheet="1" objects="1" scenarios="1" selectLockedCells="1"/>
  <mergeCells count="1">
    <mergeCell ref="A1:P1"/>
  </mergeCells>
  <pageMargins left="0.7" right="0.7" top="0.75" bottom="0.75" header="0.3" footer="0.3"/>
  <pageSetup scale="4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List Box 15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447675</xdr:rowOff>
                  </from>
                  <to>
                    <xdr:col>5</xdr:col>
                    <xdr:colOff>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5" name="List Box 28">
              <controlPr defaultSize="0" autoLine="0" autoPict="0">
                <anchor moveWithCells="1">
                  <from>
                    <xdr:col>4</xdr:col>
                    <xdr:colOff>9525</xdr:colOff>
                    <xdr:row>7</xdr:row>
                    <xdr:rowOff>314325</xdr:rowOff>
                  </from>
                  <to>
                    <xdr:col>5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6" name="List Box 29">
              <controlPr defaultSize="0" autoLine="0" autoPict="0">
                <anchor moveWithCells="1">
                  <from>
                    <xdr:col>4</xdr:col>
                    <xdr:colOff>9525</xdr:colOff>
                    <xdr:row>8</xdr:row>
                    <xdr:rowOff>314325</xdr:rowOff>
                  </from>
                  <to>
                    <xdr:col>5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7" name="List Box 30">
              <controlPr defaultSize="0" autoLine="0" autoPict="0">
                <anchor moveWithCells="1">
                  <from>
                    <xdr:col>4</xdr:col>
                    <xdr:colOff>9525</xdr:colOff>
                    <xdr:row>9</xdr:row>
                    <xdr:rowOff>314325</xdr:rowOff>
                  </from>
                  <to>
                    <xdr:col>5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8" name="List Box 31">
              <controlPr defaultSize="0" autoLine="0" autoPict="0">
                <anchor moveWithCells="1">
                  <from>
                    <xdr:col>4</xdr:col>
                    <xdr:colOff>9525</xdr:colOff>
                    <xdr:row>10</xdr:row>
                    <xdr:rowOff>314325</xdr:rowOff>
                  </from>
                  <to>
                    <xdr:col>5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9" name="List Box 32">
              <controlPr defaultSize="0" autoLine="0" autoPict="0">
                <anchor moveWithCells="1">
                  <from>
                    <xdr:col>4</xdr:col>
                    <xdr:colOff>9525</xdr:colOff>
                    <xdr:row>11</xdr:row>
                    <xdr:rowOff>314325</xdr:rowOff>
                  </from>
                  <to>
                    <xdr:col>5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0" name="List Box 33">
              <controlPr defaultSize="0" autoLine="0" autoPict="0">
                <anchor moveWithCells="1">
                  <from>
                    <xdr:col>4</xdr:col>
                    <xdr:colOff>9525</xdr:colOff>
                    <xdr:row>12</xdr:row>
                    <xdr:rowOff>314325</xdr:rowOff>
                  </from>
                  <to>
                    <xdr:col>5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1" name="List Box 34">
              <controlPr defaultSize="0" autoLine="0" autoPict="0">
                <anchor moveWithCells="1">
                  <from>
                    <xdr:col>4</xdr:col>
                    <xdr:colOff>9525</xdr:colOff>
                    <xdr:row>13</xdr:row>
                    <xdr:rowOff>314325</xdr:rowOff>
                  </from>
                  <to>
                    <xdr:col>5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2" name="List Box 35">
              <controlPr defaultSize="0" autoLine="0" autoPict="0">
                <anchor moveWithCells="1">
                  <from>
                    <xdr:col>4</xdr:col>
                    <xdr:colOff>9525</xdr:colOff>
                    <xdr:row>14</xdr:row>
                    <xdr:rowOff>314325</xdr:rowOff>
                  </from>
                  <to>
                    <xdr:col>5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3" name="List Box 36">
              <controlPr defaultSize="0" autoLine="0" autoPict="0">
                <anchor moveWithCells="1">
                  <from>
                    <xdr:col>4</xdr:col>
                    <xdr:colOff>9525</xdr:colOff>
                    <xdr:row>15</xdr:row>
                    <xdr:rowOff>314325</xdr:rowOff>
                  </from>
                  <to>
                    <xdr:col>5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4" name="List Box 37">
              <controlPr defaultSize="0" autoLine="0" autoPict="0">
                <anchor moveWithCells="1">
                  <from>
                    <xdr:col>4</xdr:col>
                    <xdr:colOff>9525</xdr:colOff>
                    <xdr:row>16</xdr:row>
                    <xdr:rowOff>314325</xdr:rowOff>
                  </from>
                  <to>
                    <xdr:col>5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5" name="List Box 38">
              <controlPr defaultSize="0" autoLine="0" autoPict="0">
                <anchor moveWithCells="1">
                  <from>
                    <xdr:col>4</xdr:col>
                    <xdr:colOff>9525</xdr:colOff>
                    <xdr:row>17</xdr:row>
                    <xdr:rowOff>314325</xdr:rowOff>
                  </from>
                  <to>
                    <xdr:col>5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6" name="List Box 39">
              <controlPr defaultSize="0" autoLine="0" autoPict="0">
                <anchor moveWithCells="1">
                  <from>
                    <xdr:col>3</xdr:col>
                    <xdr:colOff>514350</xdr:colOff>
                    <xdr:row>27</xdr:row>
                    <xdr:rowOff>447675</xdr:rowOff>
                  </from>
                  <to>
                    <xdr:col>4</xdr:col>
                    <xdr:colOff>1619250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7" name="List Box 40">
              <controlPr defaultSize="0" autoLine="0" autoPict="0">
                <anchor moveWithCells="1">
                  <from>
                    <xdr:col>4</xdr:col>
                    <xdr:colOff>9525</xdr:colOff>
                    <xdr:row>28</xdr:row>
                    <xdr:rowOff>314325</xdr:rowOff>
                  </from>
                  <to>
                    <xdr:col>5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8" name="List Box 41">
              <controlPr defaultSize="0" autoLine="0" autoPict="0">
                <anchor moveWithCells="1">
                  <from>
                    <xdr:col>4</xdr:col>
                    <xdr:colOff>9525</xdr:colOff>
                    <xdr:row>29</xdr:row>
                    <xdr:rowOff>314325</xdr:rowOff>
                  </from>
                  <to>
                    <xdr:col>5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9" name="List Box 42">
              <controlPr defaultSize="0" autoLine="0" autoPict="0">
                <anchor moveWithCells="1">
                  <from>
                    <xdr:col>4</xdr:col>
                    <xdr:colOff>9525</xdr:colOff>
                    <xdr:row>30</xdr:row>
                    <xdr:rowOff>314325</xdr:rowOff>
                  </from>
                  <to>
                    <xdr:col>5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0" name="List Box 43">
              <controlPr defaultSize="0" autoLine="0" autoPict="0">
                <anchor moveWithCells="1">
                  <from>
                    <xdr:col>4</xdr:col>
                    <xdr:colOff>9525</xdr:colOff>
                    <xdr:row>31</xdr:row>
                    <xdr:rowOff>314325</xdr:rowOff>
                  </from>
                  <to>
                    <xdr:col>5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1" name="List Box 44">
              <controlPr defaultSize="0" autoLine="0" autoPict="0">
                <anchor moveWithCells="1">
                  <from>
                    <xdr:col>4</xdr:col>
                    <xdr:colOff>9525</xdr:colOff>
                    <xdr:row>32</xdr:row>
                    <xdr:rowOff>314325</xdr:rowOff>
                  </from>
                  <to>
                    <xdr:col>5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2" name="List Box 45">
              <controlPr defaultSize="0" autoLine="0" autoPict="0">
                <anchor moveWithCells="1">
                  <from>
                    <xdr:col>4</xdr:col>
                    <xdr:colOff>9525</xdr:colOff>
                    <xdr:row>33</xdr:row>
                    <xdr:rowOff>314325</xdr:rowOff>
                  </from>
                  <to>
                    <xdr:col>5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3" name="List Box 46">
              <controlPr defaultSize="0" autoLine="0" autoPict="0">
                <anchor moveWithCells="1">
                  <from>
                    <xdr:col>4</xdr:col>
                    <xdr:colOff>9525</xdr:colOff>
                    <xdr:row>34</xdr:row>
                    <xdr:rowOff>314325</xdr:rowOff>
                  </from>
                  <to>
                    <xdr:col>5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4" name="List Box 47">
              <controlPr defaultSize="0" autoLine="0" autoPict="0">
                <anchor moveWithCells="1">
                  <from>
                    <xdr:col>4</xdr:col>
                    <xdr:colOff>9525</xdr:colOff>
                    <xdr:row>35</xdr:row>
                    <xdr:rowOff>314325</xdr:rowOff>
                  </from>
                  <to>
                    <xdr:col>5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5" name="List Box 48">
              <controlPr defaultSize="0" autoLine="0" autoPict="0">
                <anchor moveWithCells="1">
                  <from>
                    <xdr:col>4</xdr:col>
                    <xdr:colOff>9525</xdr:colOff>
                    <xdr:row>36</xdr:row>
                    <xdr:rowOff>314325</xdr:rowOff>
                  </from>
                  <to>
                    <xdr:col>5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6" name="List Box 49">
              <controlPr defaultSize="0" autoLine="0" autoPict="0">
                <anchor moveWithCells="1">
                  <from>
                    <xdr:col>4</xdr:col>
                    <xdr:colOff>9525</xdr:colOff>
                    <xdr:row>37</xdr:row>
                    <xdr:rowOff>314325</xdr:rowOff>
                  </from>
                  <to>
                    <xdr:col>5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7" name="List Box 50">
              <controlPr defaultSize="0" autoLine="0" autoPict="0">
                <anchor moveWithCells="1">
                  <from>
                    <xdr:col>4</xdr:col>
                    <xdr:colOff>9525</xdr:colOff>
                    <xdr:row>38</xdr:row>
                    <xdr:rowOff>314325</xdr:rowOff>
                  </from>
                  <to>
                    <xdr:col>5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8" name="List Box 51">
              <controlPr defaultSize="0" autoLine="0" autoPict="0">
                <anchor moveWithCells="1">
                  <from>
                    <xdr:col>3</xdr:col>
                    <xdr:colOff>514350</xdr:colOff>
                    <xdr:row>48</xdr:row>
                    <xdr:rowOff>447675</xdr:rowOff>
                  </from>
                  <to>
                    <xdr:col>4</xdr:col>
                    <xdr:colOff>1619250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9" name="List Box 52">
              <controlPr defaultSize="0" autoLine="0" autoPict="0">
                <anchor moveWithCells="1">
                  <from>
                    <xdr:col>4</xdr:col>
                    <xdr:colOff>9525</xdr:colOff>
                    <xdr:row>49</xdr:row>
                    <xdr:rowOff>314325</xdr:rowOff>
                  </from>
                  <to>
                    <xdr:col>5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0" name="List Box 53">
              <controlPr defaultSize="0" autoLine="0" autoPict="0">
                <anchor moveWithCells="1">
                  <from>
                    <xdr:col>4</xdr:col>
                    <xdr:colOff>9525</xdr:colOff>
                    <xdr:row>50</xdr:row>
                    <xdr:rowOff>314325</xdr:rowOff>
                  </from>
                  <to>
                    <xdr:col>5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1" name="List Box 54">
              <controlPr defaultSize="0" autoLine="0" autoPict="0">
                <anchor moveWithCells="1">
                  <from>
                    <xdr:col>4</xdr:col>
                    <xdr:colOff>9525</xdr:colOff>
                    <xdr:row>51</xdr:row>
                    <xdr:rowOff>314325</xdr:rowOff>
                  </from>
                  <to>
                    <xdr:col>5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2" name="List Box 55">
              <controlPr defaultSize="0" autoLine="0" autoPict="0">
                <anchor moveWithCells="1">
                  <from>
                    <xdr:col>4</xdr:col>
                    <xdr:colOff>9525</xdr:colOff>
                    <xdr:row>52</xdr:row>
                    <xdr:rowOff>314325</xdr:rowOff>
                  </from>
                  <to>
                    <xdr:col>5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3" name="List Box 56">
              <controlPr defaultSize="0" autoLine="0" autoPict="0">
                <anchor moveWithCells="1">
                  <from>
                    <xdr:col>4</xdr:col>
                    <xdr:colOff>9525</xdr:colOff>
                    <xdr:row>53</xdr:row>
                    <xdr:rowOff>314325</xdr:rowOff>
                  </from>
                  <to>
                    <xdr:col>5</xdr:col>
                    <xdr:colOff>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4" name="List Box 57">
              <controlPr defaultSize="0" autoLine="0" autoPict="0">
                <anchor moveWithCells="1">
                  <from>
                    <xdr:col>4</xdr:col>
                    <xdr:colOff>9525</xdr:colOff>
                    <xdr:row>54</xdr:row>
                    <xdr:rowOff>314325</xdr:rowOff>
                  </from>
                  <to>
                    <xdr:col>5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5" name="List Box 58">
              <controlPr defaultSize="0" autoLine="0" autoPict="0">
                <anchor moveWithCells="1">
                  <from>
                    <xdr:col>4</xdr:col>
                    <xdr:colOff>9525</xdr:colOff>
                    <xdr:row>55</xdr:row>
                    <xdr:rowOff>314325</xdr:rowOff>
                  </from>
                  <to>
                    <xdr:col>5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6" name="List Box 59">
              <controlPr defaultSize="0" autoLine="0" autoPict="0">
                <anchor moveWithCells="1">
                  <from>
                    <xdr:col>4</xdr:col>
                    <xdr:colOff>9525</xdr:colOff>
                    <xdr:row>56</xdr:row>
                    <xdr:rowOff>314325</xdr:rowOff>
                  </from>
                  <to>
                    <xdr:col>5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7" name="List Box 60">
              <controlPr defaultSize="0" autoLine="0" autoPict="0">
                <anchor moveWithCells="1">
                  <from>
                    <xdr:col>4</xdr:col>
                    <xdr:colOff>9525</xdr:colOff>
                    <xdr:row>57</xdr:row>
                    <xdr:rowOff>314325</xdr:rowOff>
                  </from>
                  <to>
                    <xdr:col>5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8" name="List Box 61">
              <controlPr defaultSize="0" autoLine="0" autoPict="0">
                <anchor moveWithCells="1">
                  <from>
                    <xdr:col>4</xdr:col>
                    <xdr:colOff>9525</xdr:colOff>
                    <xdr:row>58</xdr:row>
                    <xdr:rowOff>314325</xdr:rowOff>
                  </from>
                  <to>
                    <xdr:col>5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39" name="List Box 62">
              <controlPr defaultSize="0" autoLine="0" autoPict="0">
                <anchor moveWithCells="1">
                  <from>
                    <xdr:col>4</xdr:col>
                    <xdr:colOff>9525</xdr:colOff>
                    <xdr:row>59</xdr:row>
                    <xdr:rowOff>314325</xdr:rowOff>
                  </from>
                  <to>
                    <xdr:col>5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40" name="List Box 63">
              <controlPr defaultSize="0" autoLine="0" autoPict="0">
                <anchor moveWithCells="1">
                  <from>
                    <xdr:col>3</xdr:col>
                    <xdr:colOff>514350</xdr:colOff>
                    <xdr:row>69</xdr:row>
                    <xdr:rowOff>447675</xdr:rowOff>
                  </from>
                  <to>
                    <xdr:col>4</xdr:col>
                    <xdr:colOff>1619250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1" name="List Box 64">
              <controlPr defaultSize="0" autoLine="0" autoPict="0">
                <anchor moveWithCells="1">
                  <from>
                    <xdr:col>4</xdr:col>
                    <xdr:colOff>9525</xdr:colOff>
                    <xdr:row>70</xdr:row>
                    <xdr:rowOff>314325</xdr:rowOff>
                  </from>
                  <to>
                    <xdr:col>5</xdr:col>
                    <xdr:colOff>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42" name="List Box 65">
              <controlPr defaultSize="0" autoLine="0" autoPict="0">
                <anchor moveWithCells="1">
                  <from>
                    <xdr:col>4</xdr:col>
                    <xdr:colOff>9525</xdr:colOff>
                    <xdr:row>71</xdr:row>
                    <xdr:rowOff>314325</xdr:rowOff>
                  </from>
                  <to>
                    <xdr:col>5</xdr:col>
                    <xdr:colOff>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3" name="List Box 66">
              <controlPr defaultSize="0" autoLine="0" autoPict="0">
                <anchor moveWithCells="1">
                  <from>
                    <xdr:col>4</xdr:col>
                    <xdr:colOff>9525</xdr:colOff>
                    <xdr:row>72</xdr:row>
                    <xdr:rowOff>314325</xdr:rowOff>
                  </from>
                  <to>
                    <xdr:col>5</xdr:col>
                    <xdr:colOff>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44" name="List Box 67">
              <controlPr defaultSize="0" autoLine="0" autoPict="0">
                <anchor moveWithCells="1">
                  <from>
                    <xdr:col>4</xdr:col>
                    <xdr:colOff>9525</xdr:colOff>
                    <xdr:row>73</xdr:row>
                    <xdr:rowOff>314325</xdr:rowOff>
                  </from>
                  <to>
                    <xdr:col>5</xdr:col>
                    <xdr:colOff>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45" name="List Box 68">
              <controlPr defaultSize="0" autoLine="0" autoPict="0">
                <anchor moveWithCells="1">
                  <from>
                    <xdr:col>4</xdr:col>
                    <xdr:colOff>9525</xdr:colOff>
                    <xdr:row>74</xdr:row>
                    <xdr:rowOff>314325</xdr:rowOff>
                  </from>
                  <to>
                    <xdr:col>5</xdr:col>
                    <xdr:colOff>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46" name="List Box 69">
              <controlPr defaultSize="0" autoLine="0" autoPict="0">
                <anchor moveWithCells="1">
                  <from>
                    <xdr:col>4</xdr:col>
                    <xdr:colOff>9525</xdr:colOff>
                    <xdr:row>75</xdr:row>
                    <xdr:rowOff>314325</xdr:rowOff>
                  </from>
                  <to>
                    <xdr:col>5</xdr:col>
                    <xdr:colOff>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47" name="List Box 70">
              <controlPr defaultSize="0" autoLine="0" autoPict="0">
                <anchor moveWithCells="1">
                  <from>
                    <xdr:col>4</xdr:col>
                    <xdr:colOff>9525</xdr:colOff>
                    <xdr:row>76</xdr:row>
                    <xdr:rowOff>314325</xdr:rowOff>
                  </from>
                  <to>
                    <xdr:col>5</xdr:col>
                    <xdr:colOff>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48" name="List Box 71">
              <controlPr defaultSize="0" autoLine="0" autoPict="0">
                <anchor moveWithCells="1">
                  <from>
                    <xdr:col>4</xdr:col>
                    <xdr:colOff>9525</xdr:colOff>
                    <xdr:row>77</xdr:row>
                    <xdr:rowOff>314325</xdr:rowOff>
                  </from>
                  <to>
                    <xdr:col>5</xdr:col>
                    <xdr:colOff>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49" name="List Box 72">
              <controlPr defaultSize="0" autoLine="0" autoPict="0">
                <anchor moveWithCells="1">
                  <from>
                    <xdr:col>4</xdr:col>
                    <xdr:colOff>9525</xdr:colOff>
                    <xdr:row>78</xdr:row>
                    <xdr:rowOff>314325</xdr:rowOff>
                  </from>
                  <to>
                    <xdr:col>5</xdr:col>
                    <xdr:colOff>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50" name="List Box 73">
              <controlPr defaultSize="0" autoLine="0" autoPict="0">
                <anchor moveWithCells="1">
                  <from>
                    <xdr:col>4</xdr:col>
                    <xdr:colOff>9525</xdr:colOff>
                    <xdr:row>79</xdr:row>
                    <xdr:rowOff>314325</xdr:rowOff>
                  </from>
                  <to>
                    <xdr:col>5</xdr:col>
                    <xdr:colOff>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51" name="List Box 74">
              <controlPr defaultSize="0" autoLine="0" autoPict="0">
                <anchor moveWithCells="1">
                  <from>
                    <xdr:col>4</xdr:col>
                    <xdr:colOff>9525</xdr:colOff>
                    <xdr:row>80</xdr:row>
                    <xdr:rowOff>314325</xdr:rowOff>
                  </from>
                  <to>
                    <xdr:col>5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52" name="List Box 75">
              <controlPr defaultSize="0" autoLine="0" autoPict="0">
                <anchor moveWithCells="1">
                  <from>
                    <xdr:col>3</xdr:col>
                    <xdr:colOff>514350</xdr:colOff>
                    <xdr:row>90</xdr:row>
                    <xdr:rowOff>447675</xdr:rowOff>
                  </from>
                  <to>
                    <xdr:col>4</xdr:col>
                    <xdr:colOff>1619250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53" name="List Box 76">
              <controlPr defaultSize="0" autoLine="0" autoPict="0">
                <anchor moveWithCells="1">
                  <from>
                    <xdr:col>4</xdr:col>
                    <xdr:colOff>9525</xdr:colOff>
                    <xdr:row>91</xdr:row>
                    <xdr:rowOff>314325</xdr:rowOff>
                  </from>
                  <to>
                    <xdr:col>5</xdr:col>
                    <xdr:colOff>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54" name="List Box 77">
              <controlPr defaultSize="0" autoLine="0" autoPict="0">
                <anchor moveWithCells="1">
                  <from>
                    <xdr:col>4</xdr:col>
                    <xdr:colOff>9525</xdr:colOff>
                    <xdr:row>92</xdr:row>
                    <xdr:rowOff>314325</xdr:rowOff>
                  </from>
                  <to>
                    <xdr:col>5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55" name="List Box 78">
              <controlPr defaultSize="0" autoLine="0" autoPict="0">
                <anchor moveWithCells="1">
                  <from>
                    <xdr:col>4</xdr:col>
                    <xdr:colOff>9525</xdr:colOff>
                    <xdr:row>93</xdr:row>
                    <xdr:rowOff>314325</xdr:rowOff>
                  </from>
                  <to>
                    <xdr:col>5</xdr:col>
                    <xdr:colOff>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56" name="List Box 79">
              <controlPr defaultSize="0" autoLine="0" autoPict="0">
                <anchor moveWithCells="1">
                  <from>
                    <xdr:col>4</xdr:col>
                    <xdr:colOff>9525</xdr:colOff>
                    <xdr:row>94</xdr:row>
                    <xdr:rowOff>314325</xdr:rowOff>
                  </from>
                  <to>
                    <xdr:col>5</xdr:col>
                    <xdr:colOff>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57" name="List Box 80">
              <controlPr defaultSize="0" autoLine="0" autoPict="0">
                <anchor moveWithCells="1">
                  <from>
                    <xdr:col>4</xdr:col>
                    <xdr:colOff>9525</xdr:colOff>
                    <xdr:row>95</xdr:row>
                    <xdr:rowOff>314325</xdr:rowOff>
                  </from>
                  <to>
                    <xdr:col>5</xdr:col>
                    <xdr:colOff>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58" name="List Box 81">
              <controlPr defaultSize="0" autoLine="0" autoPict="0">
                <anchor moveWithCells="1">
                  <from>
                    <xdr:col>4</xdr:col>
                    <xdr:colOff>9525</xdr:colOff>
                    <xdr:row>96</xdr:row>
                    <xdr:rowOff>314325</xdr:rowOff>
                  </from>
                  <to>
                    <xdr:col>5</xdr:col>
                    <xdr:colOff>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59" name="List Box 82">
              <controlPr defaultSize="0" autoLine="0" autoPict="0">
                <anchor moveWithCells="1">
                  <from>
                    <xdr:col>4</xdr:col>
                    <xdr:colOff>9525</xdr:colOff>
                    <xdr:row>97</xdr:row>
                    <xdr:rowOff>314325</xdr:rowOff>
                  </from>
                  <to>
                    <xdr:col>5</xdr:col>
                    <xdr:colOff>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60" name="List Box 83">
              <controlPr defaultSize="0" autoLine="0" autoPict="0">
                <anchor moveWithCells="1">
                  <from>
                    <xdr:col>4</xdr:col>
                    <xdr:colOff>9525</xdr:colOff>
                    <xdr:row>98</xdr:row>
                    <xdr:rowOff>314325</xdr:rowOff>
                  </from>
                  <to>
                    <xdr:col>5</xdr:col>
                    <xdr:colOff>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61" name="List Box 84">
              <controlPr defaultSize="0" autoLine="0" autoPict="0">
                <anchor moveWithCells="1">
                  <from>
                    <xdr:col>4</xdr:col>
                    <xdr:colOff>9525</xdr:colOff>
                    <xdr:row>99</xdr:row>
                    <xdr:rowOff>314325</xdr:rowOff>
                  </from>
                  <to>
                    <xdr:col>5</xdr:col>
                    <xdr:colOff>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62" name="List Box 85">
              <controlPr defaultSize="0" autoLine="0" autoPict="0">
                <anchor moveWithCells="1">
                  <from>
                    <xdr:col>4</xdr:col>
                    <xdr:colOff>9525</xdr:colOff>
                    <xdr:row>100</xdr:row>
                    <xdr:rowOff>314325</xdr:rowOff>
                  </from>
                  <to>
                    <xdr:col>5</xdr:col>
                    <xdr:colOff>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63" name="List Box 86">
              <controlPr defaultSize="0" autoLine="0" autoPict="0">
                <anchor moveWithCells="1">
                  <from>
                    <xdr:col>4</xdr:col>
                    <xdr:colOff>9525</xdr:colOff>
                    <xdr:row>101</xdr:row>
                    <xdr:rowOff>314325</xdr:rowOff>
                  </from>
                  <to>
                    <xdr:col>5</xdr:col>
                    <xdr:colOff>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64" name="List Box 87">
              <controlPr defaultSize="0" autoLine="0" autoPict="0">
                <anchor moveWithCells="1">
                  <from>
                    <xdr:col>3</xdr:col>
                    <xdr:colOff>514350</xdr:colOff>
                    <xdr:row>28</xdr:row>
                    <xdr:rowOff>447675</xdr:rowOff>
                  </from>
                  <to>
                    <xdr:col>4</xdr:col>
                    <xdr:colOff>1619250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65" name="List Box 88">
              <controlPr defaultSize="0" autoLine="0" autoPict="0">
                <anchor moveWithCells="1">
                  <from>
                    <xdr:col>3</xdr:col>
                    <xdr:colOff>514350</xdr:colOff>
                    <xdr:row>29</xdr:row>
                    <xdr:rowOff>447675</xdr:rowOff>
                  </from>
                  <to>
                    <xdr:col>4</xdr:col>
                    <xdr:colOff>1619250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66" name="List Box 89">
              <controlPr defaultSize="0" autoLine="0" autoPict="0">
                <anchor moveWithCells="1">
                  <from>
                    <xdr:col>3</xdr:col>
                    <xdr:colOff>514350</xdr:colOff>
                    <xdr:row>30</xdr:row>
                    <xdr:rowOff>447675</xdr:rowOff>
                  </from>
                  <to>
                    <xdr:col>4</xdr:col>
                    <xdr:colOff>1619250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67" name="List Box 90">
              <controlPr defaultSize="0" autoLine="0" autoPict="0">
                <anchor moveWithCells="1">
                  <from>
                    <xdr:col>3</xdr:col>
                    <xdr:colOff>514350</xdr:colOff>
                    <xdr:row>31</xdr:row>
                    <xdr:rowOff>447675</xdr:rowOff>
                  </from>
                  <to>
                    <xdr:col>4</xdr:col>
                    <xdr:colOff>1619250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68" name="List Box 91">
              <controlPr defaultSize="0" autoLine="0" autoPict="0">
                <anchor moveWithCells="1">
                  <from>
                    <xdr:col>3</xdr:col>
                    <xdr:colOff>514350</xdr:colOff>
                    <xdr:row>32</xdr:row>
                    <xdr:rowOff>447675</xdr:rowOff>
                  </from>
                  <to>
                    <xdr:col>4</xdr:col>
                    <xdr:colOff>1619250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69" name="List Box 92">
              <controlPr defaultSize="0" autoLine="0" autoPict="0">
                <anchor moveWithCells="1">
                  <from>
                    <xdr:col>3</xdr:col>
                    <xdr:colOff>514350</xdr:colOff>
                    <xdr:row>33</xdr:row>
                    <xdr:rowOff>447675</xdr:rowOff>
                  </from>
                  <to>
                    <xdr:col>4</xdr:col>
                    <xdr:colOff>1619250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70" name="List Box 93">
              <controlPr defaultSize="0" autoLine="0" autoPict="0">
                <anchor moveWithCells="1">
                  <from>
                    <xdr:col>3</xdr:col>
                    <xdr:colOff>514350</xdr:colOff>
                    <xdr:row>34</xdr:row>
                    <xdr:rowOff>447675</xdr:rowOff>
                  </from>
                  <to>
                    <xdr:col>4</xdr:col>
                    <xdr:colOff>1619250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71" name="List Box 94">
              <controlPr defaultSize="0" autoLine="0" autoPict="0">
                <anchor moveWithCells="1">
                  <from>
                    <xdr:col>3</xdr:col>
                    <xdr:colOff>514350</xdr:colOff>
                    <xdr:row>35</xdr:row>
                    <xdr:rowOff>447675</xdr:rowOff>
                  </from>
                  <to>
                    <xdr:col>4</xdr:col>
                    <xdr:colOff>1619250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72" name="List Box 95">
              <controlPr defaultSize="0" autoLine="0" autoPict="0">
                <anchor moveWithCells="1">
                  <from>
                    <xdr:col>3</xdr:col>
                    <xdr:colOff>514350</xdr:colOff>
                    <xdr:row>36</xdr:row>
                    <xdr:rowOff>447675</xdr:rowOff>
                  </from>
                  <to>
                    <xdr:col>4</xdr:col>
                    <xdr:colOff>1619250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73" name="List Box 96">
              <controlPr defaultSize="0" autoLine="0" autoPict="0">
                <anchor moveWithCells="1">
                  <from>
                    <xdr:col>3</xdr:col>
                    <xdr:colOff>514350</xdr:colOff>
                    <xdr:row>37</xdr:row>
                    <xdr:rowOff>447675</xdr:rowOff>
                  </from>
                  <to>
                    <xdr:col>4</xdr:col>
                    <xdr:colOff>1619250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74" name="List Box 97">
              <controlPr defaultSize="0" autoLine="0" autoPict="0">
                <anchor moveWithCells="1">
                  <from>
                    <xdr:col>3</xdr:col>
                    <xdr:colOff>514350</xdr:colOff>
                    <xdr:row>38</xdr:row>
                    <xdr:rowOff>447675</xdr:rowOff>
                  </from>
                  <to>
                    <xdr:col>4</xdr:col>
                    <xdr:colOff>1619250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75" name="List Box 98">
              <controlPr defaultSize="0" autoLine="0" autoPict="0">
                <anchor moveWithCells="1">
                  <from>
                    <xdr:col>3</xdr:col>
                    <xdr:colOff>514350</xdr:colOff>
                    <xdr:row>48</xdr:row>
                    <xdr:rowOff>447675</xdr:rowOff>
                  </from>
                  <to>
                    <xdr:col>4</xdr:col>
                    <xdr:colOff>1619250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76" name="List Box 99">
              <controlPr defaultSize="0" autoLine="0" autoPict="0">
                <anchor moveWithCells="1">
                  <from>
                    <xdr:col>3</xdr:col>
                    <xdr:colOff>514350</xdr:colOff>
                    <xdr:row>49</xdr:row>
                    <xdr:rowOff>447675</xdr:rowOff>
                  </from>
                  <to>
                    <xdr:col>4</xdr:col>
                    <xdr:colOff>1619250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77" name="List Box 100">
              <controlPr defaultSize="0" autoLine="0" autoPict="0">
                <anchor moveWithCells="1">
                  <from>
                    <xdr:col>3</xdr:col>
                    <xdr:colOff>514350</xdr:colOff>
                    <xdr:row>49</xdr:row>
                    <xdr:rowOff>447675</xdr:rowOff>
                  </from>
                  <to>
                    <xdr:col>4</xdr:col>
                    <xdr:colOff>1619250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78" name="List Box 101">
              <controlPr defaultSize="0" autoLine="0" autoPict="0">
                <anchor moveWithCells="1">
                  <from>
                    <xdr:col>3</xdr:col>
                    <xdr:colOff>514350</xdr:colOff>
                    <xdr:row>50</xdr:row>
                    <xdr:rowOff>447675</xdr:rowOff>
                  </from>
                  <to>
                    <xdr:col>4</xdr:col>
                    <xdr:colOff>1619250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79" name="List Box 102">
              <controlPr defaultSize="0" autoLine="0" autoPict="0">
                <anchor moveWithCells="1">
                  <from>
                    <xdr:col>3</xdr:col>
                    <xdr:colOff>514350</xdr:colOff>
                    <xdr:row>50</xdr:row>
                    <xdr:rowOff>447675</xdr:rowOff>
                  </from>
                  <to>
                    <xdr:col>4</xdr:col>
                    <xdr:colOff>1619250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80" name="List Box 103">
              <controlPr defaultSize="0" autoLine="0" autoPict="0">
                <anchor moveWithCells="1">
                  <from>
                    <xdr:col>3</xdr:col>
                    <xdr:colOff>514350</xdr:colOff>
                    <xdr:row>51</xdr:row>
                    <xdr:rowOff>447675</xdr:rowOff>
                  </from>
                  <to>
                    <xdr:col>4</xdr:col>
                    <xdr:colOff>1619250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81" name="List Box 104">
              <controlPr defaultSize="0" autoLine="0" autoPict="0">
                <anchor moveWithCells="1">
                  <from>
                    <xdr:col>3</xdr:col>
                    <xdr:colOff>514350</xdr:colOff>
                    <xdr:row>51</xdr:row>
                    <xdr:rowOff>447675</xdr:rowOff>
                  </from>
                  <to>
                    <xdr:col>4</xdr:col>
                    <xdr:colOff>1619250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82" name="List Box 105">
              <controlPr defaultSize="0" autoLine="0" autoPict="0">
                <anchor moveWithCells="1">
                  <from>
                    <xdr:col>3</xdr:col>
                    <xdr:colOff>514350</xdr:colOff>
                    <xdr:row>52</xdr:row>
                    <xdr:rowOff>447675</xdr:rowOff>
                  </from>
                  <to>
                    <xdr:col>4</xdr:col>
                    <xdr:colOff>1619250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83" name="List Box 106">
              <controlPr defaultSize="0" autoLine="0" autoPict="0">
                <anchor moveWithCells="1">
                  <from>
                    <xdr:col>3</xdr:col>
                    <xdr:colOff>514350</xdr:colOff>
                    <xdr:row>52</xdr:row>
                    <xdr:rowOff>447675</xdr:rowOff>
                  </from>
                  <to>
                    <xdr:col>4</xdr:col>
                    <xdr:colOff>1619250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84" name="List Box 107">
              <controlPr defaultSize="0" autoLine="0" autoPict="0">
                <anchor moveWithCells="1">
                  <from>
                    <xdr:col>3</xdr:col>
                    <xdr:colOff>514350</xdr:colOff>
                    <xdr:row>53</xdr:row>
                    <xdr:rowOff>447675</xdr:rowOff>
                  </from>
                  <to>
                    <xdr:col>4</xdr:col>
                    <xdr:colOff>1619250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85" name="List Box 108">
              <controlPr defaultSize="0" autoLine="0" autoPict="0">
                <anchor moveWithCells="1">
                  <from>
                    <xdr:col>3</xdr:col>
                    <xdr:colOff>514350</xdr:colOff>
                    <xdr:row>53</xdr:row>
                    <xdr:rowOff>447675</xdr:rowOff>
                  </from>
                  <to>
                    <xdr:col>4</xdr:col>
                    <xdr:colOff>1619250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86" name="List Box 109">
              <controlPr defaultSize="0" autoLine="0" autoPict="0">
                <anchor moveWithCells="1">
                  <from>
                    <xdr:col>3</xdr:col>
                    <xdr:colOff>514350</xdr:colOff>
                    <xdr:row>54</xdr:row>
                    <xdr:rowOff>447675</xdr:rowOff>
                  </from>
                  <to>
                    <xdr:col>4</xdr:col>
                    <xdr:colOff>1619250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87" name="List Box 110">
              <controlPr defaultSize="0" autoLine="0" autoPict="0">
                <anchor moveWithCells="1">
                  <from>
                    <xdr:col>3</xdr:col>
                    <xdr:colOff>514350</xdr:colOff>
                    <xdr:row>54</xdr:row>
                    <xdr:rowOff>447675</xdr:rowOff>
                  </from>
                  <to>
                    <xdr:col>4</xdr:col>
                    <xdr:colOff>1619250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88" name="List Box 111">
              <controlPr defaultSize="0" autoLine="0" autoPict="0">
                <anchor moveWithCells="1">
                  <from>
                    <xdr:col>3</xdr:col>
                    <xdr:colOff>514350</xdr:colOff>
                    <xdr:row>55</xdr:row>
                    <xdr:rowOff>447675</xdr:rowOff>
                  </from>
                  <to>
                    <xdr:col>4</xdr:col>
                    <xdr:colOff>1619250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89" name="List Box 112">
              <controlPr defaultSize="0" autoLine="0" autoPict="0">
                <anchor moveWithCells="1">
                  <from>
                    <xdr:col>3</xdr:col>
                    <xdr:colOff>514350</xdr:colOff>
                    <xdr:row>55</xdr:row>
                    <xdr:rowOff>447675</xdr:rowOff>
                  </from>
                  <to>
                    <xdr:col>4</xdr:col>
                    <xdr:colOff>1619250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90" name="List Box 113">
              <controlPr defaultSize="0" autoLine="0" autoPict="0">
                <anchor moveWithCells="1">
                  <from>
                    <xdr:col>3</xdr:col>
                    <xdr:colOff>514350</xdr:colOff>
                    <xdr:row>56</xdr:row>
                    <xdr:rowOff>447675</xdr:rowOff>
                  </from>
                  <to>
                    <xdr:col>4</xdr:col>
                    <xdr:colOff>1619250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91" name="List Box 114">
              <controlPr defaultSize="0" autoLine="0" autoPict="0">
                <anchor moveWithCells="1">
                  <from>
                    <xdr:col>3</xdr:col>
                    <xdr:colOff>514350</xdr:colOff>
                    <xdr:row>56</xdr:row>
                    <xdr:rowOff>447675</xdr:rowOff>
                  </from>
                  <to>
                    <xdr:col>4</xdr:col>
                    <xdr:colOff>1619250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92" name="List Box 115">
              <controlPr defaultSize="0" autoLine="0" autoPict="0">
                <anchor moveWithCells="1">
                  <from>
                    <xdr:col>3</xdr:col>
                    <xdr:colOff>514350</xdr:colOff>
                    <xdr:row>57</xdr:row>
                    <xdr:rowOff>447675</xdr:rowOff>
                  </from>
                  <to>
                    <xdr:col>4</xdr:col>
                    <xdr:colOff>1619250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93" name="List Box 116">
              <controlPr defaultSize="0" autoLine="0" autoPict="0">
                <anchor moveWithCells="1">
                  <from>
                    <xdr:col>3</xdr:col>
                    <xdr:colOff>514350</xdr:colOff>
                    <xdr:row>57</xdr:row>
                    <xdr:rowOff>447675</xdr:rowOff>
                  </from>
                  <to>
                    <xdr:col>4</xdr:col>
                    <xdr:colOff>1619250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94" name="List Box 117">
              <controlPr defaultSize="0" autoLine="0" autoPict="0">
                <anchor moveWithCells="1">
                  <from>
                    <xdr:col>3</xdr:col>
                    <xdr:colOff>514350</xdr:colOff>
                    <xdr:row>58</xdr:row>
                    <xdr:rowOff>447675</xdr:rowOff>
                  </from>
                  <to>
                    <xdr:col>4</xdr:col>
                    <xdr:colOff>1619250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95" name="List Box 118">
              <controlPr defaultSize="0" autoLine="0" autoPict="0">
                <anchor moveWithCells="1">
                  <from>
                    <xdr:col>3</xdr:col>
                    <xdr:colOff>514350</xdr:colOff>
                    <xdr:row>58</xdr:row>
                    <xdr:rowOff>447675</xdr:rowOff>
                  </from>
                  <to>
                    <xdr:col>4</xdr:col>
                    <xdr:colOff>1619250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96" name="List Box 119">
              <controlPr defaultSize="0" autoLine="0" autoPict="0">
                <anchor moveWithCells="1">
                  <from>
                    <xdr:col>3</xdr:col>
                    <xdr:colOff>514350</xdr:colOff>
                    <xdr:row>59</xdr:row>
                    <xdr:rowOff>447675</xdr:rowOff>
                  </from>
                  <to>
                    <xdr:col>4</xdr:col>
                    <xdr:colOff>1619250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97" name="List Box 120">
              <controlPr defaultSize="0" autoLine="0" autoPict="0">
                <anchor moveWithCells="1">
                  <from>
                    <xdr:col>3</xdr:col>
                    <xdr:colOff>514350</xdr:colOff>
                    <xdr:row>59</xdr:row>
                    <xdr:rowOff>447675</xdr:rowOff>
                  </from>
                  <to>
                    <xdr:col>4</xdr:col>
                    <xdr:colOff>1619250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98" name="List Box 121">
              <controlPr defaultSize="0" autoLine="0" autoPict="0">
                <anchor moveWithCells="1">
                  <from>
                    <xdr:col>3</xdr:col>
                    <xdr:colOff>514350</xdr:colOff>
                    <xdr:row>69</xdr:row>
                    <xdr:rowOff>447675</xdr:rowOff>
                  </from>
                  <to>
                    <xdr:col>4</xdr:col>
                    <xdr:colOff>1619250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99" name="List Box 122">
              <controlPr defaultSize="0" autoLine="0" autoPict="0">
                <anchor moveWithCells="1">
                  <from>
                    <xdr:col>3</xdr:col>
                    <xdr:colOff>514350</xdr:colOff>
                    <xdr:row>69</xdr:row>
                    <xdr:rowOff>447675</xdr:rowOff>
                  </from>
                  <to>
                    <xdr:col>4</xdr:col>
                    <xdr:colOff>1619250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00" name="List Box 123">
              <controlPr defaultSize="0" autoLine="0" autoPict="0">
                <anchor moveWithCells="1">
                  <from>
                    <xdr:col>3</xdr:col>
                    <xdr:colOff>514350</xdr:colOff>
                    <xdr:row>70</xdr:row>
                    <xdr:rowOff>447675</xdr:rowOff>
                  </from>
                  <to>
                    <xdr:col>4</xdr:col>
                    <xdr:colOff>1619250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01" name="List Box 124">
              <controlPr defaultSize="0" autoLine="0" autoPict="0">
                <anchor moveWithCells="1">
                  <from>
                    <xdr:col>3</xdr:col>
                    <xdr:colOff>514350</xdr:colOff>
                    <xdr:row>70</xdr:row>
                    <xdr:rowOff>447675</xdr:rowOff>
                  </from>
                  <to>
                    <xdr:col>4</xdr:col>
                    <xdr:colOff>1619250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02" name="List Box 125">
              <controlPr defaultSize="0" autoLine="0" autoPict="0">
                <anchor moveWithCells="1">
                  <from>
                    <xdr:col>3</xdr:col>
                    <xdr:colOff>514350</xdr:colOff>
                    <xdr:row>70</xdr:row>
                    <xdr:rowOff>447675</xdr:rowOff>
                  </from>
                  <to>
                    <xdr:col>4</xdr:col>
                    <xdr:colOff>1619250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03" name="List Box 126">
              <controlPr defaultSize="0" autoLine="0" autoPict="0">
                <anchor moveWithCells="1">
                  <from>
                    <xdr:col>3</xdr:col>
                    <xdr:colOff>514350</xdr:colOff>
                    <xdr:row>71</xdr:row>
                    <xdr:rowOff>447675</xdr:rowOff>
                  </from>
                  <to>
                    <xdr:col>4</xdr:col>
                    <xdr:colOff>1619250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04" name="List Box 127">
              <controlPr defaultSize="0" autoLine="0" autoPict="0">
                <anchor moveWithCells="1">
                  <from>
                    <xdr:col>3</xdr:col>
                    <xdr:colOff>514350</xdr:colOff>
                    <xdr:row>71</xdr:row>
                    <xdr:rowOff>447675</xdr:rowOff>
                  </from>
                  <to>
                    <xdr:col>4</xdr:col>
                    <xdr:colOff>1619250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05" name="List Box 128">
              <controlPr defaultSize="0" autoLine="0" autoPict="0">
                <anchor moveWithCells="1">
                  <from>
                    <xdr:col>3</xdr:col>
                    <xdr:colOff>514350</xdr:colOff>
                    <xdr:row>71</xdr:row>
                    <xdr:rowOff>447675</xdr:rowOff>
                  </from>
                  <to>
                    <xdr:col>4</xdr:col>
                    <xdr:colOff>1619250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06" name="List Box 129">
              <controlPr defaultSize="0" autoLine="0" autoPict="0">
                <anchor moveWithCells="1">
                  <from>
                    <xdr:col>3</xdr:col>
                    <xdr:colOff>514350</xdr:colOff>
                    <xdr:row>72</xdr:row>
                    <xdr:rowOff>447675</xdr:rowOff>
                  </from>
                  <to>
                    <xdr:col>4</xdr:col>
                    <xdr:colOff>1619250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07" name="List Box 130">
              <controlPr defaultSize="0" autoLine="0" autoPict="0">
                <anchor moveWithCells="1">
                  <from>
                    <xdr:col>3</xdr:col>
                    <xdr:colOff>514350</xdr:colOff>
                    <xdr:row>72</xdr:row>
                    <xdr:rowOff>447675</xdr:rowOff>
                  </from>
                  <to>
                    <xdr:col>4</xdr:col>
                    <xdr:colOff>1619250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08" name="List Box 131">
              <controlPr defaultSize="0" autoLine="0" autoPict="0">
                <anchor moveWithCells="1">
                  <from>
                    <xdr:col>3</xdr:col>
                    <xdr:colOff>514350</xdr:colOff>
                    <xdr:row>72</xdr:row>
                    <xdr:rowOff>447675</xdr:rowOff>
                  </from>
                  <to>
                    <xdr:col>4</xdr:col>
                    <xdr:colOff>1619250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09" name="List Box 132">
              <controlPr defaultSize="0" autoLine="0" autoPict="0">
                <anchor moveWithCells="1">
                  <from>
                    <xdr:col>3</xdr:col>
                    <xdr:colOff>514350</xdr:colOff>
                    <xdr:row>73</xdr:row>
                    <xdr:rowOff>447675</xdr:rowOff>
                  </from>
                  <to>
                    <xdr:col>4</xdr:col>
                    <xdr:colOff>1619250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10" name="List Box 133">
              <controlPr defaultSize="0" autoLine="0" autoPict="0">
                <anchor moveWithCells="1">
                  <from>
                    <xdr:col>3</xdr:col>
                    <xdr:colOff>514350</xdr:colOff>
                    <xdr:row>73</xdr:row>
                    <xdr:rowOff>447675</xdr:rowOff>
                  </from>
                  <to>
                    <xdr:col>4</xdr:col>
                    <xdr:colOff>1619250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11" name="List Box 134">
              <controlPr defaultSize="0" autoLine="0" autoPict="0">
                <anchor moveWithCells="1">
                  <from>
                    <xdr:col>3</xdr:col>
                    <xdr:colOff>514350</xdr:colOff>
                    <xdr:row>73</xdr:row>
                    <xdr:rowOff>447675</xdr:rowOff>
                  </from>
                  <to>
                    <xdr:col>4</xdr:col>
                    <xdr:colOff>1619250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12" name="List Box 135">
              <controlPr defaultSize="0" autoLine="0" autoPict="0">
                <anchor moveWithCells="1">
                  <from>
                    <xdr:col>3</xdr:col>
                    <xdr:colOff>514350</xdr:colOff>
                    <xdr:row>74</xdr:row>
                    <xdr:rowOff>447675</xdr:rowOff>
                  </from>
                  <to>
                    <xdr:col>4</xdr:col>
                    <xdr:colOff>1619250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13" name="List Box 136">
              <controlPr defaultSize="0" autoLine="0" autoPict="0">
                <anchor moveWithCells="1">
                  <from>
                    <xdr:col>3</xdr:col>
                    <xdr:colOff>514350</xdr:colOff>
                    <xdr:row>74</xdr:row>
                    <xdr:rowOff>447675</xdr:rowOff>
                  </from>
                  <to>
                    <xdr:col>4</xdr:col>
                    <xdr:colOff>1619250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14" name="List Box 137">
              <controlPr defaultSize="0" autoLine="0" autoPict="0">
                <anchor moveWithCells="1">
                  <from>
                    <xdr:col>3</xdr:col>
                    <xdr:colOff>514350</xdr:colOff>
                    <xdr:row>74</xdr:row>
                    <xdr:rowOff>447675</xdr:rowOff>
                  </from>
                  <to>
                    <xdr:col>4</xdr:col>
                    <xdr:colOff>1619250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15" name="List Box 138">
              <controlPr defaultSize="0" autoLine="0" autoPict="0">
                <anchor moveWithCells="1">
                  <from>
                    <xdr:col>3</xdr:col>
                    <xdr:colOff>514350</xdr:colOff>
                    <xdr:row>75</xdr:row>
                    <xdr:rowOff>447675</xdr:rowOff>
                  </from>
                  <to>
                    <xdr:col>4</xdr:col>
                    <xdr:colOff>1619250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16" name="List Box 139">
              <controlPr defaultSize="0" autoLine="0" autoPict="0">
                <anchor moveWithCells="1">
                  <from>
                    <xdr:col>3</xdr:col>
                    <xdr:colOff>514350</xdr:colOff>
                    <xdr:row>75</xdr:row>
                    <xdr:rowOff>447675</xdr:rowOff>
                  </from>
                  <to>
                    <xdr:col>4</xdr:col>
                    <xdr:colOff>1619250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17" name="List Box 140">
              <controlPr defaultSize="0" autoLine="0" autoPict="0">
                <anchor moveWithCells="1">
                  <from>
                    <xdr:col>3</xdr:col>
                    <xdr:colOff>514350</xdr:colOff>
                    <xdr:row>75</xdr:row>
                    <xdr:rowOff>447675</xdr:rowOff>
                  </from>
                  <to>
                    <xdr:col>4</xdr:col>
                    <xdr:colOff>1619250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18" name="List Box 141">
              <controlPr defaultSize="0" autoLine="0" autoPict="0">
                <anchor moveWithCells="1">
                  <from>
                    <xdr:col>3</xdr:col>
                    <xdr:colOff>514350</xdr:colOff>
                    <xdr:row>76</xdr:row>
                    <xdr:rowOff>447675</xdr:rowOff>
                  </from>
                  <to>
                    <xdr:col>4</xdr:col>
                    <xdr:colOff>1619250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19" name="List Box 142">
              <controlPr defaultSize="0" autoLine="0" autoPict="0">
                <anchor moveWithCells="1">
                  <from>
                    <xdr:col>3</xdr:col>
                    <xdr:colOff>514350</xdr:colOff>
                    <xdr:row>76</xdr:row>
                    <xdr:rowOff>447675</xdr:rowOff>
                  </from>
                  <to>
                    <xdr:col>4</xdr:col>
                    <xdr:colOff>1619250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20" name="List Box 143">
              <controlPr defaultSize="0" autoLine="0" autoPict="0">
                <anchor moveWithCells="1">
                  <from>
                    <xdr:col>3</xdr:col>
                    <xdr:colOff>514350</xdr:colOff>
                    <xdr:row>76</xdr:row>
                    <xdr:rowOff>447675</xdr:rowOff>
                  </from>
                  <to>
                    <xdr:col>4</xdr:col>
                    <xdr:colOff>1619250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21" name="List Box 144">
              <controlPr defaultSize="0" autoLine="0" autoPict="0">
                <anchor moveWithCells="1">
                  <from>
                    <xdr:col>3</xdr:col>
                    <xdr:colOff>514350</xdr:colOff>
                    <xdr:row>77</xdr:row>
                    <xdr:rowOff>447675</xdr:rowOff>
                  </from>
                  <to>
                    <xdr:col>4</xdr:col>
                    <xdr:colOff>1619250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22" name="List Box 145">
              <controlPr defaultSize="0" autoLine="0" autoPict="0">
                <anchor moveWithCells="1">
                  <from>
                    <xdr:col>3</xdr:col>
                    <xdr:colOff>514350</xdr:colOff>
                    <xdr:row>77</xdr:row>
                    <xdr:rowOff>447675</xdr:rowOff>
                  </from>
                  <to>
                    <xdr:col>4</xdr:col>
                    <xdr:colOff>1619250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23" name="List Box 146">
              <controlPr defaultSize="0" autoLine="0" autoPict="0">
                <anchor moveWithCells="1">
                  <from>
                    <xdr:col>3</xdr:col>
                    <xdr:colOff>514350</xdr:colOff>
                    <xdr:row>77</xdr:row>
                    <xdr:rowOff>447675</xdr:rowOff>
                  </from>
                  <to>
                    <xdr:col>4</xdr:col>
                    <xdr:colOff>1619250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24" name="List Box 147">
              <controlPr defaultSize="0" autoLine="0" autoPict="0">
                <anchor moveWithCells="1">
                  <from>
                    <xdr:col>3</xdr:col>
                    <xdr:colOff>514350</xdr:colOff>
                    <xdr:row>78</xdr:row>
                    <xdr:rowOff>447675</xdr:rowOff>
                  </from>
                  <to>
                    <xdr:col>4</xdr:col>
                    <xdr:colOff>1619250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25" name="List Box 148">
              <controlPr defaultSize="0" autoLine="0" autoPict="0">
                <anchor moveWithCells="1">
                  <from>
                    <xdr:col>3</xdr:col>
                    <xdr:colOff>514350</xdr:colOff>
                    <xdr:row>78</xdr:row>
                    <xdr:rowOff>447675</xdr:rowOff>
                  </from>
                  <to>
                    <xdr:col>4</xdr:col>
                    <xdr:colOff>1619250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26" name="List Box 149">
              <controlPr defaultSize="0" autoLine="0" autoPict="0">
                <anchor moveWithCells="1">
                  <from>
                    <xdr:col>3</xdr:col>
                    <xdr:colOff>514350</xdr:colOff>
                    <xdr:row>78</xdr:row>
                    <xdr:rowOff>447675</xdr:rowOff>
                  </from>
                  <to>
                    <xdr:col>4</xdr:col>
                    <xdr:colOff>1619250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27" name="List Box 150">
              <controlPr defaultSize="0" autoLine="0" autoPict="0">
                <anchor moveWithCells="1">
                  <from>
                    <xdr:col>3</xdr:col>
                    <xdr:colOff>514350</xdr:colOff>
                    <xdr:row>79</xdr:row>
                    <xdr:rowOff>447675</xdr:rowOff>
                  </from>
                  <to>
                    <xdr:col>4</xdr:col>
                    <xdr:colOff>1619250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28" name="List Box 151">
              <controlPr defaultSize="0" autoLine="0" autoPict="0">
                <anchor moveWithCells="1">
                  <from>
                    <xdr:col>3</xdr:col>
                    <xdr:colOff>514350</xdr:colOff>
                    <xdr:row>79</xdr:row>
                    <xdr:rowOff>447675</xdr:rowOff>
                  </from>
                  <to>
                    <xdr:col>4</xdr:col>
                    <xdr:colOff>1619250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29" name="List Box 152">
              <controlPr defaultSize="0" autoLine="0" autoPict="0">
                <anchor moveWithCells="1">
                  <from>
                    <xdr:col>3</xdr:col>
                    <xdr:colOff>514350</xdr:colOff>
                    <xdr:row>79</xdr:row>
                    <xdr:rowOff>447675</xdr:rowOff>
                  </from>
                  <to>
                    <xdr:col>4</xdr:col>
                    <xdr:colOff>1619250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30" name="List Box 153">
              <controlPr defaultSize="0" autoLine="0" autoPict="0">
                <anchor moveWithCells="1">
                  <from>
                    <xdr:col>3</xdr:col>
                    <xdr:colOff>514350</xdr:colOff>
                    <xdr:row>80</xdr:row>
                    <xdr:rowOff>447675</xdr:rowOff>
                  </from>
                  <to>
                    <xdr:col>4</xdr:col>
                    <xdr:colOff>1619250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31" name="List Box 154">
              <controlPr defaultSize="0" autoLine="0" autoPict="0">
                <anchor moveWithCells="1">
                  <from>
                    <xdr:col>3</xdr:col>
                    <xdr:colOff>514350</xdr:colOff>
                    <xdr:row>80</xdr:row>
                    <xdr:rowOff>447675</xdr:rowOff>
                  </from>
                  <to>
                    <xdr:col>4</xdr:col>
                    <xdr:colOff>1619250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32" name="List Box 155">
              <controlPr defaultSize="0" autoLine="0" autoPict="0">
                <anchor moveWithCells="1">
                  <from>
                    <xdr:col>3</xdr:col>
                    <xdr:colOff>514350</xdr:colOff>
                    <xdr:row>80</xdr:row>
                    <xdr:rowOff>447675</xdr:rowOff>
                  </from>
                  <to>
                    <xdr:col>4</xdr:col>
                    <xdr:colOff>1619250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33" name="List Box 156">
              <controlPr defaultSize="0" autoLine="0" autoPict="0">
                <anchor moveWithCells="1">
                  <from>
                    <xdr:col>3</xdr:col>
                    <xdr:colOff>514350</xdr:colOff>
                    <xdr:row>90</xdr:row>
                    <xdr:rowOff>447675</xdr:rowOff>
                  </from>
                  <to>
                    <xdr:col>4</xdr:col>
                    <xdr:colOff>1619250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34" name="List Box 157">
              <controlPr defaultSize="0" autoLine="0" autoPict="0">
                <anchor moveWithCells="1">
                  <from>
                    <xdr:col>3</xdr:col>
                    <xdr:colOff>514350</xdr:colOff>
                    <xdr:row>90</xdr:row>
                    <xdr:rowOff>447675</xdr:rowOff>
                  </from>
                  <to>
                    <xdr:col>4</xdr:col>
                    <xdr:colOff>1619250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35" name="List Box 158">
              <controlPr defaultSize="0" autoLine="0" autoPict="0">
                <anchor moveWithCells="1">
                  <from>
                    <xdr:col>3</xdr:col>
                    <xdr:colOff>514350</xdr:colOff>
                    <xdr:row>90</xdr:row>
                    <xdr:rowOff>447675</xdr:rowOff>
                  </from>
                  <to>
                    <xdr:col>4</xdr:col>
                    <xdr:colOff>1619250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36" name="List Box 159">
              <controlPr defaultSize="0" autoLine="0" autoPict="0">
                <anchor moveWithCells="1">
                  <from>
                    <xdr:col>3</xdr:col>
                    <xdr:colOff>514350</xdr:colOff>
                    <xdr:row>91</xdr:row>
                    <xdr:rowOff>447675</xdr:rowOff>
                  </from>
                  <to>
                    <xdr:col>4</xdr:col>
                    <xdr:colOff>1619250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37" name="List Box 160">
              <controlPr defaultSize="0" autoLine="0" autoPict="0">
                <anchor moveWithCells="1">
                  <from>
                    <xdr:col>3</xdr:col>
                    <xdr:colOff>514350</xdr:colOff>
                    <xdr:row>91</xdr:row>
                    <xdr:rowOff>447675</xdr:rowOff>
                  </from>
                  <to>
                    <xdr:col>4</xdr:col>
                    <xdr:colOff>1619250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38" name="List Box 161">
              <controlPr defaultSize="0" autoLine="0" autoPict="0">
                <anchor moveWithCells="1">
                  <from>
                    <xdr:col>3</xdr:col>
                    <xdr:colOff>514350</xdr:colOff>
                    <xdr:row>91</xdr:row>
                    <xdr:rowOff>447675</xdr:rowOff>
                  </from>
                  <to>
                    <xdr:col>4</xdr:col>
                    <xdr:colOff>1619250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39" name="List Box 162">
              <controlPr defaultSize="0" autoLine="0" autoPict="0">
                <anchor moveWithCells="1">
                  <from>
                    <xdr:col>3</xdr:col>
                    <xdr:colOff>514350</xdr:colOff>
                    <xdr:row>91</xdr:row>
                    <xdr:rowOff>447675</xdr:rowOff>
                  </from>
                  <to>
                    <xdr:col>4</xdr:col>
                    <xdr:colOff>1619250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40" name="List Box 163">
              <controlPr defaultSize="0" autoLine="0" autoPict="0">
                <anchor moveWithCells="1">
                  <from>
                    <xdr:col>3</xdr:col>
                    <xdr:colOff>514350</xdr:colOff>
                    <xdr:row>92</xdr:row>
                    <xdr:rowOff>447675</xdr:rowOff>
                  </from>
                  <to>
                    <xdr:col>4</xdr:col>
                    <xdr:colOff>1619250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41" name="List Box 164">
              <controlPr defaultSize="0" autoLine="0" autoPict="0">
                <anchor moveWithCells="1">
                  <from>
                    <xdr:col>3</xdr:col>
                    <xdr:colOff>514350</xdr:colOff>
                    <xdr:row>92</xdr:row>
                    <xdr:rowOff>447675</xdr:rowOff>
                  </from>
                  <to>
                    <xdr:col>4</xdr:col>
                    <xdr:colOff>1619250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42" name="List Box 165">
              <controlPr defaultSize="0" autoLine="0" autoPict="0">
                <anchor moveWithCells="1">
                  <from>
                    <xdr:col>3</xdr:col>
                    <xdr:colOff>514350</xdr:colOff>
                    <xdr:row>92</xdr:row>
                    <xdr:rowOff>447675</xdr:rowOff>
                  </from>
                  <to>
                    <xdr:col>4</xdr:col>
                    <xdr:colOff>1619250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43" name="List Box 166">
              <controlPr defaultSize="0" autoLine="0" autoPict="0">
                <anchor moveWithCells="1">
                  <from>
                    <xdr:col>3</xdr:col>
                    <xdr:colOff>514350</xdr:colOff>
                    <xdr:row>92</xdr:row>
                    <xdr:rowOff>447675</xdr:rowOff>
                  </from>
                  <to>
                    <xdr:col>4</xdr:col>
                    <xdr:colOff>1619250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44" name="List Box 167">
              <controlPr defaultSize="0" autoLine="0" autoPict="0">
                <anchor moveWithCells="1">
                  <from>
                    <xdr:col>3</xdr:col>
                    <xdr:colOff>514350</xdr:colOff>
                    <xdr:row>93</xdr:row>
                    <xdr:rowOff>447675</xdr:rowOff>
                  </from>
                  <to>
                    <xdr:col>4</xdr:col>
                    <xdr:colOff>1619250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45" name="List Box 168">
              <controlPr defaultSize="0" autoLine="0" autoPict="0">
                <anchor moveWithCells="1">
                  <from>
                    <xdr:col>3</xdr:col>
                    <xdr:colOff>514350</xdr:colOff>
                    <xdr:row>93</xdr:row>
                    <xdr:rowOff>447675</xdr:rowOff>
                  </from>
                  <to>
                    <xdr:col>4</xdr:col>
                    <xdr:colOff>1619250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46" name="List Box 169">
              <controlPr defaultSize="0" autoLine="0" autoPict="0">
                <anchor moveWithCells="1">
                  <from>
                    <xdr:col>3</xdr:col>
                    <xdr:colOff>514350</xdr:colOff>
                    <xdr:row>93</xdr:row>
                    <xdr:rowOff>447675</xdr:rowOff>
                  </from>
                  <to>
                    <xdr:col>4</xdr:col>
                    <xdr:colOff>1619250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47" name="List Box 170">
              <controlPr defaultSize="0" autoLine="0" autoPict="0">
                <anchor moveWithCells="1">
                  <from>
                    <xdr:col>3</xdr:col>
                    <xdr:colOff>514350</xdr:colOff>
                    <xdr:row>93</xdr:row>
                    <xdr:rowOff>447675</xdr:rowOff>
                  </from>
                  <to>
                    <xdr:col>4</xdr:col>
                    <xdr:colOff>1619250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48" name="List Box 171">
              <controlPr defaultSize="0" autoLine="0" autoPict="0">
                <anchor moveWithCells="1">
                  <from>
                    <xdr:col>3</xdr:col>
                    <xdr:colOff>514350</xdr:colOff>
                    <xdr:row>94</xdr:row>
                    <xdr:rowOff>447675</xdr:rowOff>
                  </from>
                  <to>
                    <xdr:col>4</xdr:col>
                    <xdr:colOff>1619250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49" name="List Box 172">
              <controlPr defaultSize="0" autoLine="0" autoPict="0">
                <anchor moveWithCells="1">
                  <from>
                    <xdr:col>3</xdr:col>
                    <xdr:colOff>514350</xdr:colOff>
                    <xdr:row>94</xdr:row>
                    <xdr:rowOff>447675</xdr:rowOff>
                  </from>
                  <to>
                    <xdr:col>4</xdr:col>
                    <xdr:colOff>1619250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50" name="List Box 173">
              <controlPr defaultSize="0" autoLine="0" autoPict="0">
                <anchor moveWithCells="1">
                  <from>
                    <xdr:col>3</xdr:col>
                    <xdr:colOff>514350</xdr:colOff>
                    <xdr:row>94</xdr:row>
                    <xdr:rowOff>447675</xdr:rowOff>
                  </from>
                  <to>
                    <xdr:col>4</xdr:col>
                    <xdr:colOff>1619250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51" name="List Box 174">
              <controlPr defaultSize="0" autoLine="0" autoPict="0">
                <anchor moveWithCells="1">
                  <from>
                    <xdr:col>3</xdr:col>
                    <xdr:colOff>514350</xdr:colOff>
                    <xdr:row>94</xdr:row>
                    <xdr:rowOff>447675</xdr:rowOff>
                  </from>
                  <to>
                    <xdr:col>4</xdr:col>
                    <xdr:colOff>1619250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52" name="List Box 175">
              <controlPr defaultSize="0" autoLine="0" autoPict="0">
                <anchor moveWithCells="1">
                  <from>
                    <xdr:col>3</xdr:col>
                    <xdr:colOff>514350</xdr:colOff>
                    <xdr:row>95</xdr:row>
                    <xdr:rowOff>447675</xdr:rowOff>
                  </from>
                  <to>
                    <xdr:col>4</xdr:col>
                    <xdr:colOff>1619250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53" name="List Box 176">
              <controlPr defaultSize="0" autoLine="0" autoPict="0">
                <anchor moveWithCells="1">
                  <from>
                    <xdr:col>3</xdr:col>
                    <xdr:colOff>514350</xdr:colOff>
                    <xdr:row>95</xdr:row>
                    <xdr:rowOff>447675</xdr:rowOff>
                  </from>
                  <to>
                    <xdr:col>4</xdr:col>
                    <xdr:colOff>1619250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54" name="List Box 177">
              <controlPr defaultSize="0" autoLine="0" autoPict="0">
                <anchor moveWithCells="1">
                  <from>
                    <xdr:col>3</xdr:col>
                    <xdr:colOff>514350</xdr:colOff>
                    <xdr:row>95</xdr:row>
                    <xdr:rowOff>447675</xdr:rowOff>
                  </from>
                  <to>
                    <xdr:col>4</xdr:col>
                    <xdr:colOff>1619250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55" name="List Box 178">
              <controlPr defaultSize="0" autoLine="0" autoPict="0">
                <anchor moveWithCells="1">
                  <from>
                    <xdr:col>3</xdr:col>
                    <xdr:colOff>514350</xdr:colOff>
                    <xdr:row>95</xdr:row>
                    <xdr:rowOff>447675</xdr:rowOff>
                  </from>
                  <to>
                    <xdr:col>4</xdr:col>
                    <xdr:colOff>1619250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56" name="List Box 179">
              <controlPr defaultSize="0" autoLine="0" autoPict="0">
                <anchor moveWithCells="1">
                  <from>
                    <xdr:col>3</xdr:col>
                    <xdr:colOff>514350</xdr:colOff>
                    <xdr:row>96</xdr:row>
                    <xdr:rowOff>447675</xdr:rowOff>
                  </from>
                  <to>
                    <xdr:col>4</xdr:col>
                    <xdr:colOff>1619250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57" name="List Box 180">
              <controlPr defaultSize="0" autoLine="0" autoPict="0">
                <anchor moveWithCells="1">
                  <from>
                    <xdr:col>3</xdr:col>
                    <xdr:colOff>514350</xdr:colOff>
                    <xdr:row>96</xdr:row>
                    <xdr:rowOff>447675</xdr:rowOff>
                  </from>
                  <to>
                    <xdr:col>4</xdr:col>
                    <xdr:colOff>1619250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58" name="List Box 181">
              <controlPr defaultSize="0" autoLine="0" autoPict="0">
                <anchor moveWithCells="1">
                  <from>
                    <xdr:col>3</xdr:col>
                    <xdr:colOff>514350</xdr:colOff>
                    <xdr:row>96</xdr:row>
                    <xdr:rowOff>447675</xdr:rowOff>
                  </from>
                  <to>
                    <xdr:col>4</xdr:col>
                    <xdr:colOff>1619250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59" name="List Box 182">
              <controlPr defaultSize="0" autoLine="0" autoPict="0">
                <anchor moveWithCells="1">
                  <from>
                    <xdr:col>3</xdr:col>
                    <xdr:colOff>514350</xdr:colOff>
                    <xdr:row>96</xdr:row>
                    <xdr:rowOff>447675</xdr:rowOff>
                  </from>
                  <to>
                    <xdr:col>4</xdr:col>
                    <xdr:colOff>1619250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60" name="List Box 183">
              <controlPr defaultSize="0" autoLine="0" autoPict="0">
                <anchor moveWithCells="1">
                  <from>
                    <xdr:col>3</xdr:col>
                    <xdr:colOff>514350</xdr:colOff>
                    <xdr:row>97</xdr:row>
                    <xdr:rowOff>447675</xdr:rowOff>
                  </from>
                  <to>
                    <xdr:col>4</xdr:col>
                    <xdr:colOff>1619250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61" name="List Box 184">
              <controlPr defaultSize="0" autoLine="0" autoPict="0">
                <anchor moveWithCells="1">
                  <from>
                    <xdr:col>3</xdr:col>
                    <xdr:colOff>514350</xdr:colOff>
                    <xdr:row>97</xdr:row>
                    <xdr:rowOff>447675</xdr:rowOff>
                  </from>
                  <to>
                    <xdr:col>4</xdr:col>
                    <xdr:colOff>1619250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62" name="List Box 185">
              <controlPr defaultSize="0" autoLine="0" autoPict="0">
                <anchor moveWithCells="1">
                  <from>
                    <xdr:col>3</xdr:col>
                    <xdr:colOff>514350</xdr:colOff>
                    <xdr:row>97</xdr:row>
                    <xdr:rowOff>447675</xdr:rowOff>
                  </from>
                  <to>
                    <xdr:col>4</xdr:col>
                    <xdr:colOff>1619250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63" name="List Box 186">
              <controlPr defaultSize="0" autoLine="0" autoPict="0">
                <anchor moveWithCells="1">
                  <from>
                    <xdr:col>3</xdr:col>
                    <xdr:colOff>514350</xdr:colOff>
                    <xdr:row>97</xdr:row>
                    <xdr:rowOff>447675</xdr:rowOff>
                  </from>
                  <to>
                    <xdr:col>4</xdr:col>
                    <xdr:colOff>1619250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64" name="List Box 187">
              <controlPr defaultSize="0" autoLine="0" autoPict="0">
                <anchor moveWithCells="1">
                  <from>
                    <xdr:col>3</xdr:col>
                    <xdr:colOff>514350</xdr:colOff>
                    <xdr:row>98</xdr:row>
                    <xdr:rowOff>447675</xdr:rowOff>
                  </from>
                  <to>
                    <xdr:col>4</xdr:col>
                    <xdr:colOff>1619250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65" name="List Box 188">
              <controlPr defaultSize="0" autoLine="0" autoPict="0">
                <anchor moveWithCells="1">
                  <from>
                    <xdr:col>3</xdr:col>
                    <xdr:colOff>514350</xdr:colOff>
                    <xdr:row>98</xdr:row>
                    <xdr:rowOff>447675</xdr:rowOff>
                  </from>
                  <to>
                    <xdr:col>4</xdr:col>
                    <xdr:colOff>1619250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66" name="List Box 189">
              <controlPr defaultSize="0" autoLine="0" autoPict="0">
                <anchor moveWithCells="1">
                  <from>
                    <xdr:col>3</xdr:col>
                    <xdr:colOff>514350</xdr:colOff>
                    <xdr:row>98</xdr:row>
                    <xdr:rowOff>447675</xdr:rowOff>
                  </from>
                  <to>
                    <xdr:col>4</xdr:col>
                    <xdr:colOff>1619250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67" name="List Box 190">
              <controlPr defaultSize="0" autoLine="0" autoPict="0">
                <anchor moveWithCells="1">
                  <from>
                    <xdr:col>3</xdr:col>
                    <xdr:colOff>514350</xdr:colOff>
                    <xdr:row>98</xdr:row>
                    <xdr:rowOff>447675</xdr:rowOff>
                  </from>
                  <to>
                    <xdr:col>4</xdr:col>
                    <xdr:colOff>1619250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68" name="List Box 191">
              <controlPr defaultSize="0" autoLine="0" autoPict="0">
                <anchor moveWithCells="1">
                  <from>
                    <xdr:col>3</xdr:col>
                    <xdr:colOff>514350</xdr:colOff>
                    <xdr:row>99</xdr:row>
                    <xdr:rowOff>447675</xdr:rowOff>
                  </from>
                  <to>
                    <xdr:col>4</xdr:col>
                    <xdr:colOff>1619250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69" name="List Box 192">
              <controlPr defaultSize="0" autoLine="0" autoPict="0">
                <anchor moveWithCells="1">
                  <from>
                    <xdr:col>3</xdr:col>
                    <xdr:colOff>514350</xdr:colOff>
                    <xdr:row>99</xdr:row>
                    <xdr:rowOff>447675</xdr:rowOff>
                  </from>
                  <to>
                    <xdr:col>4</xdr:col>
                    <xdr:colOff>1619250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70" name="List Box 193">
              <controlPr defaultSize="0" autoLine="0" autoPict="0">
                <anchor moveWithCells="1">
                  <from>
                    <xdr:col>3</xdr:col>
                    <xdr:colOff>514350</xdr:colOff>
                    <xdr:row>99</xdr:row>
                    <xdr:rowOff>447675</xdr:rowOff>
                  </from>
                  <to>
                    <xdr:col>4</xdr:col>
                    <xdr:colOff>1619250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71" name="List Box 194">
              <controlPr defaultSize="0" autoLine="0" autoPict="0">
                <anchor moveWithCells="1">
                  <from>
                    <xdr:col>3</xdr:col>
                    <xdr:colOff>514350</xdr:colOff>
                    <xdr:row>99</xdr:row>
                    <xdr:rowOff>447675</xdr:rowOff>
                  </from>
                  <to>
                    <xdr:col>4</xdr:col>
                    <xdr:colOff>1619250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72" name="List Box 195">
              <controlPr defaultSize="0" autoLine="0" autoPict="0">
                <anchor moveWithCells="1">
                  <from>
                    <xdr:col>3</xdr:col>
                    <xdr:colOff>514350</xdr:colOff>
                    <xdr:row>100</xdr:row>
                    <xdr:rowOff>447675</xdr:rowOff>
                  </from>
                  <to>
                    <xdr:col>4</xdr:col>
                    <xdr:colOff>1619250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73" name="List Box 196">
              <controlPr defaultSize="0" autoLine="0" autoPict="0">
                <anchor moveWithCells="1">
                  <from>
                    <xdr:col>3</xdr:col>
                    <xdr:colOff>514350</xdr:colOff>
                    <xdr:row>100</xdr:row>
                    <xdr:rowOff>447675</xdr:rowOff>
                  </from>
                  <to>
                    <xdr:col>4</xdr:col>
                    <xdr:colOff>1619250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74" name="List Box 197">
              <controlPr defaultSize="0" autoLine="0" autoPict="0">
                <anchor moveWithCells="1">
                  <from>
                    <xdr:col>3</xdr:col>
                    <xdr:colOff>514350</xdr:colOff>
                    <xdr:row>100</xdr:row>
                    <xdr:rowOff>447675</xdr:rowOff>
                  </from>
                  <to>
                    <xdr:col>4</xdr:col>
                    <xdr:colOff>1619250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75" name="List Box 198">
              <controlPr defaultSize="0" autoLine="0" autoPict="0">
                <anchor moveWithCells="1">
                  <from>
                    <xdr:col>3</xdr:col>
                    <xdr:colOff>514350</xdr:colOff>
                    <xdr:row>100</xdr:row>
                    <xdr:rowOff>447675</xdr:rowOff>
                  </from>
                  <to>
                    <xdr:col>4</xdr:col>
                    <xdr:colOff>1619250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176" name="List Box 199">
              <controlPr defaultSize="0" autoLine="0" autoPict="0">
                <anchor moveWithCells="1">
                  <from>
                    <xdr:col>3</xdr:col>
                    <xdr:colOff>514350</xdr:colOff>
                    <xdr:row>101</xdr:row>
                    <xdr:rowOff>447675</xdr:rowOff>
                  </from>
                  <to>
                    <xdr:col>4</xdr:col>
                    <xdr:colOff>1619250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77" name="List Box 200">
              <controlPr defaultSize="0" autoLine="0" autoPict="0">
                <anchor moveWithCells="1">
                  <from>
                    <xdr:col>3</xdr:col>
                    <xdr:colOff>514350</xdr:colOff>
                    <xdr:row>101</xdr:row>
                    <xdr:rowOff>447675</xdr:rowOff>
                  </from>
                  <to>
                    <xdr:col>4</xdr:col>
                    <xdr:colOff>1619250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78" name="List Box 201">
              <controlPr defaultSize="0" autoLine="0" autoPict="0">
                <anchor moveWithCells="1">
                  <from>
                    <xdr:col>3</xdr:col>
                    <xdr:colOff>514350</xdr:colOff>
                    <xdr:row>101</xdr:row>
                    <xdr:rowOff>447675</xdr:rowOff>
                  </from>
                  <to>
                    <xdr:col>4</xdr:col>
                    <xdr:colOff>1619250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79" name="List Box 202">
              <controlPr defaultSize="0" autoLine="0" autoPict="0">
                <anchor moveWithCells="1">
                  <from>
                    <xdr:col>3</xdr:col>
                    <xdr:colOff>514350</xdr:colOff>
                    <xdr:row>101</xdr:row>
                    <xdr:rowOff>447675</xdr:rowOff>
                  </from>
                  <to>
                    <xdr:col>4</xdr:col>
                    <xdr:colOff>1619250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80" name="Button 203">
              <controlPr locked="0" defaultSize="0" print="0" autoFill="0" autoPict="0" macro="[0]!Return1">
                <anchor moveWithCells="1" sizeWithCells="1">
                  <from>
                    <xdr:col>4</xdr:col>
                    <xdr:colOff>257175</xdr:colOff>
                    <xdr:row>2</xdr:row>
                    <xdr:rowOff>142875</xdr:rowOff>
                  </from>
                  <to>
                    <xdr:col>4</xdr:col>
                    <xdr:colOff>1352550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B1019"/>
  <sheetViews>
    <sheetView showGridLines="0" workbookViewId="0">
      <selection activeCell="C9" sqref="C9"/>
    </sheetView>
  </sheetViews>
  <sheetFormatPr defaultColWidth="8.85546875" defaultRowHeight="15" x14ac:dyDescent="0.25"/>
  <cols>
    <col min="1" max="1" width="26.85546875" style="129" customWidth="1"/>
    <col min="2" max="2" width="23.140625" style="129" customWidth="1"/>
    <col min="3" max="3" width="7.5703125" style="385" customWidth="1"/>
    <col min="4" max="4" width="9.85546875" style="129" customWidth="1"/>
    <col min="5" max="5" width="12.140625" style="139" customWidth="1"/>
    <col min="6" max="6" width="13.28515625" style="139" customWidth="1"/>
    <col min="7" max="7" width="34.85546875" style="139" customWidth="1"/>
    <col min="8" max="9" width="12" style="139" customWidth="1"/>
    <col min="10" max="10" width="12.7109375" style="129" customWidth="1"/>
    <col min="11" max="11" width="13.85546875" style="190" customWidth="1"/>
    <col min="12" max="12" width="12.7109375" style="192" customWidth="1"/>
    <col min="13" max="16" width="12.7109375" style="193" customWidth="1"/>
    <col min="17" max="17" width="11.5703125" style="129" bestFit="1" customWidth="1"/>
    <col min="18" max="18" width="4.42578125" style="129" customWidth="1"/>
    <col min="19" max="19" width="11.5703125" style="129" bestFit="1" customWidth="1"/>
    <col min="20" max="16384" width="8.85546875" style="129"/>
  </cols>
  <sheetData>
    <row r="1" spans="1:19" ht="18.75" x14ac:dyDescent="0.3">
      <c r="A1" s="507" t="s">
        <v>115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</row>
    <row r="2" spans="1:19" ht="19.5" thickBot="1" x14ac:dyDescent="0.35">
      <c r="A2" s="130"/>
      <c r="B2" s="130"/>
      <c r="C2" s="374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9" x14ac:dyDescent="0.25">
      <c r="A3" s="483"/>
      <c r="B3" s="484"/>
      <c r="C3" s="485"/>
      <c r="D3" s="486"/>
      <c r="E3" s="487"/>
      <c r="F3" s="488"/>
      <c r="G3" s="131"/>
      <c r="H3" s="131"/>
      <c r="I3" s="131"/>
      <c r="J3" s="132"/>
      <c r="K3" s="133"/>
      <c r="L3" s="134" t="s">
        <v>112</v>
      </c>
      <c r="M3" s="135"/>
      <c r="N3" s="135"/>
      <c r="O3" s="135"/>
      <c r="P3" s="136"/>
    </row>
    <row r="4" spans="1:19" ht="16.5" thickBot="1" x14ac:dyDescent="0.3">
      <c r="A4" s="137"/>
      <c r="B4" s="138"/>
      <c r="C4" s="375"/>
      <c r="D4" s="138"/>
      <c r="F4" s="132"/>
      <c r="G4" s="132"/>
      <c r="H4" s="132"/>
      <c r="I4" s="132"/>
      <c r="J4" s="132"/>
      <c r="K4" s="133"/>
      <c r="L4" s="140" t="s">
        <v>113</v>
      </c>
      <c r="M4" s="141"/>
      <c r="N4" s="141"/>
      <c r="O4" s="141"/>
      <c r="P4" s="142"/>
    </row>
    <row r="5" spans="1:19" ht="15.75" x14ac:dyDescent="0.25">
      <c r="A5" s="138" t="s">
        <v>0</v>
      </c>
      <c r="B5" s="131"/>
      <c r="C5" s="376"/>
      <c r="D5" s="131"/>
      <c r="E5" s="131"/>
      <c r="F5" s="131"/>
      <c r="G5" s="143" t="s">
        <v>129</v>
      </c>
      <c r="H5" s="144">
        <f>+'Input Project Information'!H11</f>
        <v>43831</v>
      </c>
      <c r="I5" s="144"/>
      <c r="J5" s="145" t="s">
        <v>130</v>
      </c>
      <c r="K5" s="144">
        <f>+'Input Project Information'!J11</f>
        <v>44561</v>
      </c>
      <c r="L5" s="129"/>
      <c r="M5" s="129"/>
      <c r="N5" s="129"/>
      <c r="O5" s="129"/>
      <c r="P5" s="129"/>
    </row>
    <row r="6" spans="1:19" ht="15.75" x14ac:dyDescent="0.25">
      <c r="A6" s="138"/>
      <c r="B6" s="131"/>
      <c r="C6" s="376"/>
      <c r="D6" s="131"/>
      <c r="E6" s="131"/>
      <c r="F6" s="131"/>
      <c r="G6" s="146" t="s">
        <v>131</v>
      </c>
      <c r="H6" s="147">
        <f>+'Input Project Information'!L11</f>
        <v>2</v>
      </c>
      <c r="I6" s="147"/>
      <c r="J6" s="145"/>
      <c r="K6" s="144"/>
      <c r="L6" s="129"/>
      <c r="M6" s="129"/>
      <c r="N6" s="129"/>
      <c r="O6" s="129"/>
      <c r="P6" s="129"/>
    </row>
    <row r="7" spans="1:19" ht="15.75" thickBot="1" x14ac:dyDescent="0.3">
      <c r="A7" s="137" t="s">
        <v>191</v>
      </c>
      <c r="B7" s="148"/>
      <c r="C7" s="377"/>
      <c r="D7" s="132"/>
      <c r="E7" s="132"/>
      <c r="F7" s="149"/>
      <c r="G7" s="146"/>
      <c r="H7" s="147"/>
      <c r="I7" s="147"/>
      <c r="J7" s="132"/>
      <c r="K7" s="133"/>
      <c r="L7" s="506" t="s">
        <v>105</v>
      </c>
      <c r="M7" s="506"/>
      <c r="N7" s="506"/>
      <c r="O7" s="506"/>
      <c r="P7" s="506"/>
    </row>
    <row r="8" spans="1:19" s="159" customFormat="1" ht="45.75" customHeight="1" thickBot="1" x14ac:dyDescent="0.3">
      <c r="A8" s="150" t="s">
        <v>91</v>
      </c>
      <c r="B8" s="151" t="s">
        <v>92</v>
      </c>
      <c r="C8" s="378" t="s">
        <v>103</v>
      </c>
      <c r="D8" s="152" t="s">
        <v>100</v>
      </c>
      <c r="E8" s="153" t="s">
        <v>102</v>
      </c>
      <c r="F8" s="153" t="s">
        <v>101</v>
      </c>
      <c r="G8" s="153" t="s">
        <v>127</v>
      </c>
      <c r="H8" s="154" t="s">
        <v>135</v>
      </c>
      <c r="I8" s="154" t="s">
        <v>271</v>
      </c>
      <c r="J8" s="154" t="s">
        <v>270</v>
      </c>
      <c r="K8" s="155" t="s">
        <v>104</v>
      </c>
      <c r="L8" s="156">
        <v>1</v>
      </c>
      <c r="M8" s="156">
        <v>2</v>
      </c>
      <c r="N8" s="156">
        <v>3</v>
      </c>
      <c r="O8" s="156">
        <v>4</v>
      </c>
      <c r="P8" s="157">
        <v>5</v>
      </c>
      <c r="Q8" s="158" t="s">
        <v>248</v>
      </c>
    </row>
    <row r="9" spans="1:19" ht="27" customHeight="1" x14ac:dyDescent="0.4">
      <c r="A9" s="360" t="s">
        <v>263</v>
      </c>
      <c r="B9" s="361">
        <v>2</v>
      </c>
      <c r="C9" s="379" t="s">
        <v>316</v>
      </c>
      <c r="D9" s="362">
        <v>10</v>
      </c>
      <c r="E9" s="363">
        <v>6</v>
      </c>
      <c r="F9" s="363">
        <v>0</v>
      </c>
      <c r="G9" s="363">
        <v>2</v>
      </c>
      <c r="H9" s="364">
        <f>VLOOKUP(G9,'Other Rates'!$G$30:$H$34,2)</f>
        <v>15732</v>
      </c>
      <c r="I9" s="160">
        <f>+H9*K9*'Other Rates'!$H$11</f>
        <v>7126.5959999999995</v>
      </c>
      <c r="J9" s="161">
        <f>SUM(L9:P9)+H9*K9+I9</f>
        <v>103971.73904</v>
      </c>
      <c r="K9" s="162">
        <f>+E9/2</f>
        <v>3</v>
      </c>
      <c r="L9" s="163">
        <f>IF($K9&gt;=$L$8,((+'Other Rates'!$H$24*'Input GRA'!$D9+'Other Rates'!$H$25*'Input GRA'!$D9+'Other Rates'!$H$26)*2)+IF($F9&gt;0,'Other Rates'!$H$24*2+'Other Rates'!$H$25*2+'Other Rates'!$H$26),0)</f>
        <v>15293.6</v>
      </c>
      <c r="M9" s="163">
        <f>(1+'Input Project Information'!$M$25)*(IF($K9&gt;=$M$8,((+'Other Rates'!$H$24*'Input GRA'!$D9+'Other Rates'!$H$25*'Input GRA'!$D9+'Other Rates'!$H$26)*2)+IF($F9-1&gt;0,'Other Rates'!$H$24*2+'Other Rates'!$H$25*2+'Other Rates'!$H$26),0))</f>
        <v>16517.088</v>
      </c>
      <c r="N9" s="163">
        <f>(1+'Input Project Information'!$M$25)^2*(IF(+$K9&gt;=$N$8,((+'Other Rates'!$H$24*'Input GRA'!$D9+'Other Rates'!$H$25*'Input GRA'!$D9+'Other Rates'!$H$26)*2)+IF($F9-2&gt;0,'Other Rates'!$H$24*2+'Other Rates'!$H$25*2+'Other Rates'!$H$26),0))</f>
        <v>17838.455040000001</v>
      </c>
      <c r="O9" s="163">
        <f>(1+'Input Project Information'!$M$25)^3*(IF(+$K9&gt;=$O$8,((+'Other Rates'!$H$24*'Input GRA'!$D9+'Other Rates'!$H$25*'Input GRA'!$D9+'Other Rates'!$H$26)*2)+IF($F9-3&gt;0,'Other Rates'!$H$24*2+'Other Rates'!$H$25*2+'Other Rates'!$H$26),0))</f>
        <v>0</v>
      </c>
      <c r="P9" s="163">
        <f>(1+'Input Project Information'!$M$25)^4*(IF(+$K9&gt;=$P$8,((+'Other Rates'!$H$24*'Input GRA'!$D9+'Other Rates'!$H$25*'Input GRA'!$D9+'Other Rates'!$H$26)*2)+IF($F9-4&gt;0,'Other Rates'!$H$24*2+'Other Rates'!$H$25*2+'Other Rates'!$H$26),0))</f>
        <v>0</v>
      </c>
      <c r="Q9" s="164">
        <f>SUM(L9:P9)</f>
        <v>49649.143040000003</v>
      </c>
      <c r="S9" s="165"/>
    </row>
    <row r="10" spans="1:19" ht="27" customHeight="1" thickBot="1" x14ac:dyDescent="0.3">
      <c r="A10" s="365" t="s">
        <v>262</v>
      </c>
      <c r="B10" s="366"/>
      <c r="C10" s="380"/>
      <c r="D10" s="366"/>
      <c r="E10" s="367"/>
      <c r="F10" s="367"/>
      <c r="G10" s="367"/>
      <c r="H10" s="368"/>
      <c r="I10" s="166"/>
      <c r="J10" s="167"/>
      <c r="K10" s="168"/>
      <c r="L10" s="169">
        <f>IF(+$K9&gt;=1,$H9*(1+'Other Rates'!$H$11),0)</f>
        <v>18107.531999999999</v>
      </c>
      <c r="M10" s="169">
        <f>IF($K9&gt;=M$8,$H9*(1+'Other Rates'!$H$11),0)</f>
        <v>18107.531999999999</v>
      </c>
      <c r="N10" s="169">
        <f>IF($K9&gt;=N$8,$H9*(1+'Other Rates'!$H$11),0)</f>
        <v>18107.531999999999</v>
      </c>
      <c r="O10" s="169">
        <f>IF($K9&gt;=O$8,$H9*(1+'Other Rates'!$H$11),0)</f>
        <v>0</v>
      </c>
      <c r="P10" s="169">
        <f>IF($K9&gt;=P$8,$H9*(1+'Other Rates'!$H$11),0)</f>
        <v>0</v>
      </c>
      <c r="Q10" s="170">
        <f>SUM(L10:P10)</f>
        <v>54322.595999999998</v>
      </c>
      <c r="S10" s="165"/>
    </row>
    <row r="11" spans="1:19" ht="27" customHeight="1" x14ac:dyDescent="0.4">
      <c r="A11" s="369" t="s">
        <v>272</v>
      </c>
      <c r="B11" s="370">
        <v>2</v>
      </c>
      <c r="C11" s="381" t="s">
        <v>224</v>
      </c>
      <c r="D11" s="371"/>
      <c r="E11" s="372">
        <v>0</v>
      </c>
      <c r="F11" s="372">
        <v>0</v>
      </c>
      <c r="G11" s="372">
        <v>1</v>
      </c>
      <c r="H11" s="373">
        <f>VLOOKUP(G11,'Other Rates'!$G$30:$H$34,2)</f>
        <v>0</v>
      </c>
      <c r="I11" s="171">
        <f>+H11*K11*'Other Rates'!$H$11</f>
        <v>0</v>
      </c>
      <c r="J11" s="172">
        <f>SUM(L11:P11)+H11*K11</f>
        <v>0</v>
      </c>
      <c r="K11" s="173">
        <f>+E11/2</f>
        <v>0</v>
      </c>
      <c r="L11" s="174">
        <f>IF($K11&gt;=$L$8,((+'Other Rates'!$H$24*'Input GRA'!$D11+'Other Rates'!$H$25*'Input GRA'!$D11+'Other Rates'!$H$26)*2)+IF($F11&gt;0,'Other Rates'!$H$24*2+'Other Rates'!$H$25*2+'Other Rates'!$H$26),0)</f>
        <v>0</v>
      </c>
      <c r="M11" s="174">
        <f>(1+'Input Project Information'!$M$25)*IF($K11&gt;=$M$8,((+'Other Rates'!$H$24*'Input GRA'!$D11+'Other Rates'!$H$25*'Input GRA'!$D11+'Other Rates'!$H$26)*2)+IF($F11-1&gt;0,'Other Rates'!$H$24*2+'Other Rates'!$H$25*2+'Other Rates'!$H$26),0)</f>
        <v>0</v>
      </c>
      <c r="N11" s="174">
        <f>(1+'Input Project Information'!$M$25)^2*(IF(+$K11&gt;=$N$8,((+'Other Rates'!$H$24*'Input GRA'!$D11+'Other Rates'!$H$25*'Input GRA'!$D11+'Other Rates'!$H$26)*2)+IF($F11-2&gt;0,'Other Rates'!$H$24*2+'Other Rates'!$H$25*2+'Other Rates'!$H$26),0))</f>
        <v>0</v>
      </c>
      <c r="O11" s="174">
        <f>(1+'Input Project Information'!$M$25)^3*(IF(+$K11&gt;=$O$8,((+'Other Rates'!$H$24*'Input GRA'!$D11+'Other Rates'!$H$25*'Input GRA'!$D11+'Other Rates'!$H$26)*2)+IF($F11-3&gt;0,'Other Rates'!$H$24*2+'Other Rates'!$H$25*2+'Other Rates'!$H$26),0))</f>
        <v>0</v>
      </c>
      <c r="P11" s="174">
        <f>(1+'Input Project Information'!$M$25)^4*(IF(+$K11&gt;=$P$8,((+'Other Rates'!$H$24*'Input GRA'!$D11+'Other Rates'!$H$25*'Input GRA'!$D11+'Other Rates'!$H$26)*2)+IF($F11-4&gt;0,'Other Rates'!$H$24*2+'Other Rates'!$H$25*2+'Other Rates'!$H$26),0))</f>
        <v>0</v>
      </c>
      <c r="Q11" s="175">
        <f t="shared" ref="Q11:Q32" si="0">SUM(L11:P11)</f>
        <v>0</v>
      </c>
      <c r="S11" s="165"/>
    </row>
    <row r="12" spans="1:19" ht="27" customHeight="1" thickBot="1" x14ac:dyDescent="0.3">
      <c r="A12" s="176" t="str">
        <f>+A11&amp;" Stipend Amount"</f>
        <v>Grad Student 1:  Stipend Amount</v>
      </c>
      <c r="B12" s="177"/>
      <c r="C12" s="382"/>
      <c r="D12" s="177"/>
      <c r="E12" s="178"/>
      <c r="F12" s="178"/>
      <c r="G12" s="178"/>
      <c r="H12" s="359"/>
      <c r="I12" s="178"/>
      <c r="J12" s="179"/>
      <c r="K12" s="180"/>
      <c r="L12" s="181">
        <f>IF(+$K11&gt;=1,$H11*(1+'Other Rates'!$H$11),0)</f>
        <v>0</v>
      </c>
      <c r="M12" s="181">
        <f>IF($K11&gt;=M$8,$H11*(1+'Other Rates'!$H$11),0)</f>
        <v>0</v>
      </c>
      <c r="N12" s="181">
        <f>IF($K11&gt;=N$8,$H11*(1+'Other Rates'!$H$11),0)</f>
        <v>0</v>
      </c>
      <c r="O12" s="181">
        <f>IF($K11&gt;=O$8,$H11*(1+'Other Rates'!$H$11),0)</f>
        <v>0</v>
      </c>
      <c r="P12" s="181">
        <f>IF($K11&gt;=P$8,$H11*(1+'Other Rates'!$H$11),0)</f>
        <v>0</v>
      </c>
      <c r="Q12" s="182">
        <f t="shared" si="0"/>
        <v>0</v>
      </c>
      <c r="S12" s="165"/>
    </row>
    <row r="13" spans="1:19" ht="27" customHeight="1" x14ac:dyDescent="0.4">
      <c r="A13" s="369" t="s">
        <v>273</v>
      </c>
      <c r="B13" s="370">
        <v>2</v>
      </c>
      <c r="C13" s="381" t="s">
        <v>224</v>
      </c>
      <c r="D13" s="371"/>
      <c r="E13" s="372">
        <v>0</v>
      </c>
      <c r="F13" s="372">
        <v>0</v>
      </c>
      <c r="G13" s="372">
        <v>1</v>
      </c>
      <c r="H13" s="373">
        <f>VLOOKUP(G13,'Other Rates'!$G$30:$H$34,2)</f>
        <v>0</v>
      </c>
      <c r="I13" s="171">
        <f>+H13*K13*'Other Rates'!$H$11</f>
        <v>0</v>
      </c>
      <c r="J13" s="172">
        <f t="shared" ref="J13:J31" si="1">SUM(L13:P13)+H13*K13</f>
        <v>0</v>
      </c>
      <c r="K13" s="173">
        <f t="shared" ref="K13:K31" si="2">+E13/2</f>
        <v>0</v>
      </c>
      <c r="L13" s="174">
        <f>IF($K13&gt;=$L$8,((+'Other Rates'!$H$24*'Input GRA'!$D13+'Other Rates'!$H$25*'Input GRA'!$D13+'Other Rates'!$H$26)*2)+IF($F13&gt;0,'Other Rates'!$H$24*2+'Other Rates'!$H$25*2+'Other Rates'!$H$26),0)</f>
        <v>0</v>
      </c>
      <c r="M13" s="174">
        <f>(1+'Input Project Information'!$M$25)*(IF($K13&gt;=$M$8,((+'Other Rates'!$H$24*'Input GRA'!$D13+'Other Rates'!$H$25*'Input GRA'!$D13+'Other Rates'!$H$26)*2)+IF($F13-1&gt;0,'Other Rates'!$H$24*2+'Other Rates'!$H$25*2+'Other Rates'!$H$26),0))</f>
        <v>0</v>
      </c>
      <c r="N13" s="174">
        <f>(1+'Input Project Information'!$M$25)^2*(IF(+$K13&gt;=$N$8,((+'Other Rates'!$H$24*'Input GRA'!$D13+'Other Rates'!$H$25*'Input GRA'!$D13+'Other Rates'!$H$26)*2)+IF($F13-2&gt;0,'Other Rates'!$H$24*2+'Other Rates'!$H$25*2+'Other Rates'!$H$26),0))</f>
        <v>0</v>
      </c>
      <c r="O13" s="174">
        <f>(1+'Input Project Information'!$M$25)^3*(IF(+$K13&gt;=$O$8,((+'Other Rates'!$H$24*'Input GRA'!$D13+'Other Rates'!$H$25*'Input GRA'!$D13+'Other Rates'!$H$26)*2)+IF($F13-3&gt;0,'Other Rates'!$H$24*2+'Other Rates'!$H$25*2+'Other Rates'!$H$26),0))</f>
        <v>0</v>
      </c>
      <c r="P13" s="174">
        <f>(1+'Input Project Information'!$M$25)^4*(IF(+$K13&gt;=$P$8,((+'Other Rates'!$H$24*'Input GRA'!$D13+'Other Rates'!$H$25*'Input GRA'!$D13+'Other Rates'!$H$26)*2)+IF($F13-4&gt;0,'Other Rates'!$H$24*2+'Other Rates'!$H$25*2+'Other Rates'!$H$26),0))</f>
        <v>0</v>
      </c>
      <c r="Q13" s="175">
        <f t="shared" si="0"/>
        <v>0</v>
      </c>
      <c r="S13" s="165"/>
    </row>
    <row r="14" spans="1:19" ht="27" customHeight="1" thickBot="1" x14ac:dyDescent="0.3">
      <c r="A14" s="176" t="str">
        <f>+A13&amp;" Stipend Amount"</f>
        <v>Grad Student 2:  Stipend Amount</v>
      </c>
      <c r="B14" s="177"/>
      <c r="C14" s="382"/>
      <c r="D14" s="177"/>
      <c r="E14" s="178"/>
      <c r="F14" s="178"/>
      <c r="G14" s="178"/>
      <c r="H14" s="359"/>
      <c r="I14" s="178"/>
      <c r="J14" s="179"/>
      <c r="K14" s="180"/>
      <c r="L14" s="181">
        <f>IF(+$K13&gt;=1,$H13*(1+'Other Rates'!$H$11),0)</f>
        <v>0</v>
      </c>
      <c r="M14" s="181">
        <f>IF($K13&gt;=M$8,$H13*(1+'Other Rates'!$H$11),0)</f>
        <v>0</v>
      </c>
      <c r="N14" s="181">
        <f>IF($K13&gt;=N$8,$H13*(1+'Other Rates'!$H$11),0)</f>
        <v>0</v>
      </c>
      <c r="O14" s="181">
        <f>IF($K13&gt;=O$8,$H13*(1+'Other Rates'!$H$11),0)</f>
        <v>0</v>
      </c>
      <c r="P14" s="181">
        <f>IF($K13&gt;=P$8,$H13*(1+'Other Rates'!$H$11),0)</f>
        <v>0</v>
      </c>
      <c r="Q14" s="182">
        <f t="shared" si="0"/>
        <v>0</v>
      </c>
      <c r="S14" s="165"/>
    </row>
    <row r="15" spans="1:19" ht="27" customHeight="1" x14ac:dyDescent="0.4">
      <c r="A15" s="369" t="s">
        <v>274</v>
      </c>
      <c r="B15" s="370">
        <v>2</v>
      </c>
      <c r="C15" s="383"/>
      <c r="D15" s="371"/>
      <c r="E15" s="372">
        <v>0</v>
      </c>
      <c r="F15" s="372">
        <v>0</v>
      </c>
      <c r="G15" s="372">
        <v>1</v>
      </c>
      <c r="H15" s="373">
        <f>VLOOKUP(G15,'Other Rates'!$G$30:$H$34,2)</f>
        <v>0</v>
      </c>
      <c r="I15" s="171">
        <f>+H15*K15*'Other Rates'!$H$11</f>
        <v>0</v>
      </c>
      <c r="J15" s="172">
        <f t="shared" si="1"/>
        <v>0</v>
      </c>
      <c r="K15" s="173">
        <f t="shared" si="2"/>
        <v>0</v>
      </c>
      <c r="L15" s="174">
        <f>IF($K15&gt;=$L$8,((+'Other Rates'!$H$24*'Input GRA'!$D15+'Other Rates'!$H$25*'Input GRA'!$D15+'Other Rates'!$H$26)*2)+IF($F15&gt;0,'Other Rates'!$H$24*2+'Other Rates'!$H$25*2+'Other Rates'!$H$26),0)</f>
        <v>0</v>
      </c>
      <c r="M15" s="174">
        <f>(1+'Input Project Information'!$M$25)*(IF($K15&gt;=$M$8,((+'Other Rates'!$H$24*'Input GRA'!$D15+'Other Rates'!$H$25*'Input GRA'!$D15+'Other Rates'!$H$26)*2)+IF($F15-1&gt;0,'Other Rates'!$H$24*2+'Other Rates'!$H$25*2+'Other Rates'!$H$26),0))</f>
        <v>0</v>
      </c>
      <c r="N15" s="174">
        <f>(1+'Input Project Information'!$M$25)^2*(IF(+$K15&gt;=$N$8,((+'Other Rates'!$H$24*'Input GRA'!$D15+'Other Rates'!$H$25*'Input GRA'!$D15+'Other Rates'!$H$26)*2)+IF($F15-2&gt;0,'Other Rates'!$H$24*2+'Other Rates'!$H$25*2+'Other Rates'!$H$26),0))</f>
        <v>0</v>
      </c>
      <c r="O15" s="174">
        <f>(1+'Input Project Information'!$M$25)^3*(IF(+$K15&gt;=$O$8,((+'Other Rates'!$H$24*'Input GRA'!$D15+'Other Rates'!$H$25*'Input GRA'!$D15+'Other Rates'!$H$26)*2)+IF($F15-3&gt;0,'Other Rates'!$H$24*2+'Other Rates'!$H$25*2+'Other Rates'!$H$26),0))</f>
        <v>0</v>
      </c>
      <c r="P15" s="174">
        <f>(1+'Input Project Information'!$M$25)^4*(IF(+$K15&gt;=$P$8,((+'Other Rates'!$H$24*'Input GRA'!$D15+'Other Rates'!$H$25*'Input GRA'!$D15+'Other Rates'!$H$26)*2)+IF($F15-4&gt;0,'Other Rates'!$H$24*2+'Other Rates'!$H$25*2+'Other Rates'!$H$26),0))</f>
        <v>0</v>
      </c>
      <c r="Q15" s="175">
        <f t="shared" si="0"/>
        <v>0</v>
      </c>
      <c r="S15" s="165"/>
    </row>
    <row r="16" spans="1:19" ht="27" customHeight="1" thickBot="1" x14ac:dyDescent="0.3">
      <c r="A16" s="176" t="str">
        <f>+A15&amp;" Stipend Amount"</f>
        <v>Grad Student 3:  Stipend Amount</v>
      </c>
      <c r="B16" s="177"/>
      <c r="C16" s="382"/>
      <c r="D16" s="177"/>
      <c r="E16" s="178"/>
      <c r="F16" s="178"/>
      <c r="G16" s="178"/>
      <c r="H16" s="359"/>
      <c r="I16" s="178"/>
      <c r="J16" s="179"/>
      <c r="K16" s="180"/>
      <c r="L16" s="181">
        <f>IF(+$K15&gt;=1,$H15*(1+'Other Rates'!$H$11),0)</f>
        <v>0</v>
      </c>
      <c r="M16" s="181">
        <f>IF($K15&gt;=M$8,$H15*(1+'Other Rates'!$H$11),0)</f>
        <v>0</v>
      </c>
      <c r="N16" s="181">
        <f>IF($K15&gt;=N$8,$H15*(1+'Other Rates'!$H$11),0)</f>
        <v>0</v>
      </c>
      <c r="O16" s="181">
        <f>IF($K15&gt;=O$8,$H15*(1+'Other Rates'!$H$11),0)</f>
        <v>0</v>
      </c>
      <c r="P16" s="181">
        <f>IF($K15&gt;=P$8,$H15*(1+'Other Rates'!$H$11),0)</f>
        <v>0</v>
      </c>
      <c r="Q16" s="182">
        <f t="shared" si="0"/>
        <v>0</v>
      </c>
      <c r="S16" s="165"/>
    </row>
    <row r="17" spans="1:19" ht="27" customHeight="1" x14ac:dyDescent="0.4">
      <c r="A17" s="369" t="s">
        <v>275</v>
      </c>
      <c r="B17" s="370">
        <v>2</v>
      </c>
      <c r="C17" s="383"/>
      <c r="D17" s="371"/>
      <c r="E17" s="372">
        <v>0</v>
      </c>
      <c r="F17" s="372">
        <v>0</v>
      </c>
      <c r="G17" s="372">
        <v>1</v>
      </c>
      <c r="H17" s="373">
        <f>VLOOKUP(G17,'Other Rates'!$G$30:$H$34,2)</f>
        <v>0</v>
      </c>
      <c r="I17" s="171">
        <f>+H17*K17*'Other Rates'!$H$11</f>
        <v>0</v>
      </c>
      <c r="J17" s="172">
        <f t="shared" si="1"/>
        <v>0</v>
      </c>
      <c r="K17" s="173">
        <f t="shared" si="2"/>
        <v>0</v>
      </c>
      <c r="L17" s="174">
        <f>IF($K17&gt;=$L$8,((+'Other Rates'!$H$24*'Input GRA'!$D17+'Other Rates'!$H$25*'Input GRA'!$D17+'Other Rates'!$H$26)*2)+IF($F17&gt;0,'Other Rates'!$H$24*2+'Other Rates'!$H$25*2+'Other Rates'!$H$26),0)</f>
        <v>0</v>
      </c>
      <c r="M17" s="174">
        <f>(1+'Input Project Information'!$M$25)*(IF($K17&gt;=$M$8,((+'Other Rates'!$H$24*'Input GRA'!$D17+'Other Rates'!$H$25*'Input GRA'!$D17+'Other Rates'!$H$26)*2)+IF($F17-1&gt;0,'Other Rates'!$H$24*2+'Other Rates'!$H$25*2+'Other Rates'!$H$26),0))</f>
        <v>0</v>
      </c>
      <c r="N17" s="174">
        <f>(1+'Input Project Information'!$M$25)^2*(IF(+$K17&gt;=$N$8,((+'Other Rates'!$H$24*'Input GRA'!$D17+'Other Rates'!$H$25*'Input GRA'!$D17+'Other Rates'!$H$26)*2)+IF($F17-2&gt;0,'Other Rates'!$H$24*2+'Other Rates'!$H$25*2+'Other Rates'!$H$26),0))</f>
        <v>0</v>
      </c>
      <c r="O17" s="174">
        <f>(1+'Input Project Information'!$M$25)^3*(IF(+$K17&gt;=$O$8,((+'Other Rates'!$H$24*'Input GRA'!$D17+'Other Rates'!$H$25*'Input GRA'!$D17+'Other Rates'!$H$26)*2)+IF($F17-3&gt;0,'Other Rates'!$H$24*2+'Other Rates'!$H$25*2+'Other Rates'!$H$26),0))</f>
        <v>0</v>
      </c>
      <c r="P17" s="174">
        <f>(1+'Input Project Information'!$M$25)^4*(IF(+$K17&gt;=$P$8,((+'Other Rates'!$H$24*'Input GRA'!$D17+'Other Rates'!$H$25*'Input GRA'!$D17+'Other Rates'!$H$26)*2)+IF($F17-4&gt;0,'Other Rates'!$H$24*2+'Other Rates'!$H$25*2+'Other Rates'!$H$26),0))</f>
        <v>0</v>
      </c>
      <c r="Q17" s="175">
        <f t="shared" si="0"/>
        <v>0</v>
      </c>
      <c r="S17" s="165"/>
    </row>
    <row r="18" spans="1:19" ht="27" customHeight="1" thickBot="1" x14ac:dyDescent="0.3">
      <c r="A18" s="176" t="str">
        <f>+A17&amp;" Stipend Amount"</f>
        <v>Grad Student 4:  Stipend Amount</v>
      </c>
      <c r="B18" s="177"/>
      <c r="C18" s="382"/>
      <c r="D18" s="177"/>
      <c r="E18" s="178"/>
      <c r="F18" s="178"/>
      <c r="G18" s="178"/>
      <c r="H18" s="359"/>
      <c r="I18" s="178"/>
      <c r="J18" s="179"/>
      <c r="K18" s="180"/>
      <c r="L18" s="181">
        <f>IF(+$K17&gt;=1,$H17*(1+'Other Rates'!$H$11),0)</f>
        <v>0</v>
      </c>
      <c r="M18" s="181">
        <f>IF($K17&gt;=M$8,$H17*(1+'Other Rates'!$H$11),0)</f>
        <v>0</v>
      </c>
      <c r="N18" s="181">
        <f>IF($K17&gt;=N$8,$H17*(1+'Other Rates'!$H$11),0)</f>
        <v>0</v>
      </c>
      <c r="O18" s="181">
        <f>IF($K17&gt;=O$8,$H17*(1+'Other Rates'!$H$11),0)</f>
        <v>0</v>
      </c>
      <c r="P18" s="181">
        <f>IF($K17&gt;=P$8,$H17*(1+'Other Rates'!$H$11),0)</f>
        <v>0</v>
      </c>
      <c r="Q18" s="182">
        <f t="shared" si="0"/>
        <v>0</v>
      </c>
      <c r="S18" s="165"/>
    </row>
    <row r="19" spans="1:19" ht="27" customHeight="1" x14ac:dyDescent="0.4">
      <c r="A19" s="369" t="s">
        <v>276</v>
      </c>
      <c r="B19" s="370">
        <v>2</v>
      </c>
      <c r="C19" s="383"/>
      <c r="D19" s="371"/>
      <c r="E19" s="372">
        <v>0</v>
      </c>
      <c r="F19" s="372">
        <v>0</v>
      </c>
      <c r="G19" s="372">
        <v>1</v>
      </c>
      <c r="H19" s="373">
        <f>VLOOKUP(G19,'Other Rates'!$G$30:$H$34,2)</f>
        <v>0</v>
      </c>
      <c r="I19" s="171">
        <f>+H19*K19*'Other Rates'!$H$11</f>
        <v>0</v>
      </c>
      <c r="J19" s="172">
        <f t="shared" si="1"/>
        <v>0</v>
      </c>
      <c r="K19" s="173">
        <f t="shared" si="2"/>
        <v>0</v>
      </c>
      <c r="L19" s="174">
        <f>IF($K19&gt;=$L$8,((+'Other Rates'!$H$24*'Input GRA'!$D19+'Other Rates'!$H$25*'Input GRA'!$D19+'Other Rates'!$H$26)*2)+IF($F19&gt;0,'Other Rates'!$H$24*2+'Other Rates'!$H$25*2+'Other Rates'!$H$26),0)</f>
        <v>0</v>
      </c>
      <c r="M19" s="174">
        <f>(1+'Input Project Information'!$M$25)*(IF($K19&gt;=$M$8,((+'Other Rates'!$H$24*'Input GRA'!$D19+'Other Rates'!$H$25*'Input GRA'!$D19+'Other Rates'!$H$26)*2)+IF($F19-1&gt;0,'Other Rates'!$H$24*2+'Other Rates'!$H$25*2+'Other Rates'!$H$26),0))</f>
        <v>0</v>
      </c>
      <c r="N19" s="174">
        <f>(1+'Input Project Information'!$M$25)^2*(IF(+$K19&gt;=$N$8,((+'Other Rates'!$H$24*'Input GRA'!$D19+'Other Rates'!$H$25*'Input GRA'!$D19+'Other Rates'!$H$26)*2)+IF($F19-2&gt;0,'Other Rates'!$H$24*2+'Other Rates'!$H$25*2+'Other Rates'!$H$26),0))</f>
        <v>0</v>
      </c>
      <c r="O19" s="174">
        <f>(1+'Input Project Information'!$M$25)^3*(IF(+$K19&gt;=$O$8,((+'Other Rates'!$H$24*'Input GRA'!$D19+'Other Rates'!$H$25*'Input GRA'!$D19+'Other Rates'!$H$26)*2)+IF($F19-3&gt;0,'Other Rates'!$H$24*2+'Other Rates'!$H$25*2+'Other Rates'!$H$26),0))</f>
        <v>0</v>
      </c>
      <c r="P19" s="174">
        <f>(1+'Input Project Information'!$M$25)^4*(IF(+$K19&gt;=$P$8,((+'Other Rates'!$H$24*'Input GRA'!$D19+'Other Rates'!$H$25*'Input GRA'!$D19+'Other Rates'!$H$26)*2)+IF($F19-4&gt;0,'Other Rates'!$H$24*2+'Other Rates'!$H$25*2+'Other Rates'!$H$26),0))</f>
        <v>0</v>
      </c>
      <c r="Q19" s="175">
        <f t="shared" si="0"/>
        <v>0</v>
      </c>
      <c r="S19" s="165"/>
    </row>
    <row r="20" spans="1:19" ht="27" customHeight="1" thickBot="1" x14ac:dyDescent="0.3">
      <c r="A20" s="176" t="str">
        <f>+A19&amp;" Stipend Amount"</f>
        <v>Grad Student 5:  Stipend Amount</v>
      </c>
      <c r="B20" s="177"/>
      <c r="C20" s="382"/>
      <c r="D20" s="177"/>
      <c r="E20" s="178"/>
      <c r="F20" s="178"/>
      <c r="G20" s="178"/>
      <c r="H20" s="359"/>
      <c r="I20" s="178"/>
      <c r="J20" s="179"/>
      <c r="K20" s="180"/>
      <c r="L20" s="181">
        <f>IF(+$K19&gt;=1,$H19*(1+'Other Rates'!$H$11),0)</f>
        <v>0</v>
      </c>
      <c r="M20" s="181">
        <f>IF($K19&gt;=M$8,$H19*(1+'Other Rates'!$H$11),0)</f>
        <v>0</v>
      </c>
      <c r="N20" s="181">
        <f>IF($K19&gt;=N$8,$H19*(1+'Other Rates'!$H$11),0)</f>
        <v>0</v>
      </c>
      <c r="O20" s="181">
        <f>IF($K19&gt;=O$8,$H19*(1+'Other Rates'!$H$11),0)</f>
        <v>0</v>
      </c>
      <c r="P20" s="181">
        <f>IF($K19&gt;=P$8,$H19*(1+'Other Rates'!$H$11),0)</f>
        <v>0</v>
      </c>
      <c r="Q20" s="182">
        <f t="shared" si="0"/>
        <v>0</v>
      </c>
      <c r="S20" s="165"/>
    </row>
    <row r="21" spans="1:19" ht="27" customHeight="1" x14ac:dyDescent="0.4">
      <c r="A21" s="369" t="s">
        <v>277</v>
      </c>
      <c r="B21" s="370">
        <v>2</v>
      </c>
      <c r="C21" s="383"/>
      <c r="D21" s="371"/>
      <c r="E21" s="372">
        <v>0</v>
      </c>
      <c r="F21" s="372">
        <v>0</v>
      </c>
      <c r="G21" s="372">
        <v>1</v>
      </c>
      <c r="H21" s="373">
        <f>VLOOKUP(G21,'Other Rates'!$G$30:$H$34,2)</f>
        <v>0</v>
      </c>
      <c r="I21" s="171">
        <f>+H21*K21*'Other Rates'!$H$11</f>
        <v>0</v>
      </c>
      <c r="J21" s="172">
        <f t="shared" si="1"/>
        <v>0</v>
      </c>
      <c r="K21" s="173">
        <f t="shared" si="2"/>
        <v>0</v>
      </c>
      <c r="L21" s="174">
        <f>IF($K21&gt;=$L$8,((+'Other Rates'!$H$24*'Input GRA'!$D21+'Other Rates'!$H$25*'Input GRA'!$D21+'Other Rates'!$H$26)*2)+IF($F21&gt;0,'Other Rates'!$H$24*2+'Other Rates'!$H$25*2+'Other Rates'!$H$26),0)</f>
        <v>0</v>
      </c>
      <c r="M21" s="174">
        <f>(1+'Input Project Information'!$M$25)*(IF($K21&gt;=$M$8,((+'Other Rates'!$H$24*'Input GRA'!$D21+'Other Rates'!$H$25*'Input GRA'!$D21+'Other Rates'!$H$26)*2)+IF($F21-1&gt;0,'Other Rates'!$H$24*2+'Other Rates'!$H$25*2+'Other Rates'!$H$26),0))</f>
        <v>0</v>
      </c>
      <c r="N21" s="174">
        <f>(1+'Input Project Information'!$M$25)^2*(IF(+$K21&gt;=$N$8,((+'Other Rates'!$H$24*'Input GRA'!$D21+'Other Rates'!$H$25*'Input GRA'!$D21+'Other Rates'!$H$26)*2)+IF($F21-2&gt;0,'Other Rates'!$H$24*2+'Other Rates'!$H$25*2+'Other Rates'!$H$26),0))</f>
        <v>0</v>
      </c>
      <c r="O21" s="174">
        <f>(1+'Input Project Information'!$M$25)^3*(IF(+$K21&gt;=$O$8,((+'Other Rates'!$H$24*'Input GRA'!$D21+'Other Rates'!$H$25*'Input GRA'!$D21+'Other Rates'!$H$26)*2)+IF($F21-3&gt;0,'Other Rates'!$H$24*2+'Other Rates'!$H$25*2+'Other Rates'!$H$26),0))</f>
        <v>0</v>
      </c>
      <c r="P21" s="174">
        <f>(1+'Input Project Information'!$M$25)^4*(IF(+$K21&gt;=$P$8,((+'Other Rates'!$H$24*'Input GRA'!$D21+'Other Rates'!$H$25*'Input GRA'!$D21+'Other Rates'!$H$26)*2)+IF($F21-4&gt;0,'Other Rates'!$H$24*2+'Other Rates'!$H$25*2+'Other Rates'!$H$26),0))</f>
        <v>0</v>
      </c>
      <c r="Q21" s="175">
        <f t="shared" si="0"/>
        <v>0</v>
      </c>
      <c r="S21" s="165"/>
    </row>
    <row r="22" spans="1:19" ht="27" customHeight="1" thickBot="1" x14ac:dyDescent="0.3">
      <c r="A22" s="176" t="str">
        <f>+A21&amp;" Stipend Amount"</f>
        <v>Grad Student 6:  Stipend Amount</v>
      </c>
      <c r="B22" s="177"/>
      <c r="C22" s="382"/>
      <c r="D22" s="177"/>
      <c r="E22" s="178"/>
      <c r="F22" s="178"/>
      <c r="G22" s="178"/>
      <c r="H22" s="359"/>
      <c r="I22" s="178"/>
      <c r="J22" s="179"/>
      <c r="K22" s="180"/>
      <c r="L22" s="181">
        <f>IF(+$K21&gt;=1,$H21*(1+'Other Rates'!$H$11),0)</f>
        <v>0</v>
      </c>
      <c r="M22" s="181">
        <f>IF($K21&gt;=M$8,$H21*(1+'Other Rates'!$H$11),0)</f>
        <v>0</v>
      </c>
      <c r="N22" s="181">
        <f>IF($K21&gt;=N$8,$H21*(1+'Other Rates'!$H$11),0)</f>
        <v>0</v>
      </c>
      <c r="O22" s="181">
        <f>IF($K21&gt;=O$8,$H21*(1+'Other Rates'!$H$11),0)</f>
        <v>0</v>
      </c>
      <c r="P22" s="181">
        <f>IF($K21&gt;=P$8,$H21*(1+'Other Rates'!$H$11),0)</f>
        <v>0</v>
      </c>
      <c r="Q22" s="182">
        <f t="shared" si="0"/>
        <v>0</v>
      </c>
      <c r="S22" s="165"/>
    </row>
    <row r="23" spans="1:19" ht="27" customHeight="1" x14ac:dyDescent="0.4">
      <c r="A23" s="369" t="s">
        <v>278</v>
      </c>
      <c r="B23" s="370">
        <v>2</v>
      </c>
      <c r="C23" s="383"/>
      <c r="D23" s="371"/>
      <c r="E23" s="372">
        <v>0</v>
      </c>
      <c r="F23" s="372">
        <v>0</v>
      </c>
      <c r="G23" s="372">
        <v>1</v>
      </c>
      <c r="H23" s="373">
        <f>VLOOKUP(G23,'Other Rates'!$G$30:$H$34,2)</f>
        <v>0</v>
      </c>
      <c r="I23" s="171">
        <f>+H23*K23*'Other Rates'!$H$11</f>
        <v>0</v>
      </c>
      <c r="J23" s="172">
        <f t="shared" si="1"/>
        <v>0</v>
      </c>
      <c r="K23" s="173">
        <f t="shared" si="2"/>
        <v>0</v>
      </c>
      <c r="L23" s="174">
        <f>IF($K23&gt;=$L$8,((+'Other Rates'!$H$24*'Input GRA'!$D23+'Other Rates'!$H$25*'Input GRA'!$D23+'Other Rates'!$H$26)*2)+IF($F23&gt;0,'Other Rates'!$H$24*2+'Other Rates'!$H$25*2+'Other Rates'!$H$26),0)</f>
        <v>0</v>
      </c>
      <c r="M23" s="174">
        <f>(1+'Input Project Information'!$M$25)*(IF($K23&gt;=$M$8,((+'Other Rates'!$H$24*'Input GRA'!$D23+'Other Rates'!$H$25*'Input GRA'!$D23+'Other Rates'!$H$26)*2)+IF($F23-1&gt;0,'Other Rates'!$H$24*2+'Other Rates'!$H$25*2+'Other Rates'!$H$26),0))</f>
        <v>0</v>
      </c>
      <c r="N23" s="174">
        <f>(1+'Input Project Information'!$M$25)^2*(IF(+$K23&gt;=$N$8,((+'Other Rates'!$H$24*'Input GRA'!$D23+'Other Rates'!$H$25*'Input GRA'!$D23+'Other Rates'!$H$26)*2)+IF($F23-2&gt;0,'Other Rates'!$H$24*2+'Other Rates'!$H$25*2+'Other Rates'!$H$26),0))</f>
        <v>0</v>
      </c>
      <c r="O23" s="174">
        <f>(1+'Input Project Information'!$M$25)^3*(IF(+$K23&gt;=$O$8,((+'Other Rates'!$H$24*'Input GRA'!$D23+'Other Rates'!$H$25*'Input GRA'!$D23+'Other Rates'!$H$26)*2)+IF($F23-3&gt;0,'Other Rates'!$H$24*2+'Other Rates'!$H$25*2+'Other Rates'!$H$26),0))</f>
        <v>0</v>
      </c>
      <c r="P23" s="174">
        <f>(1+'Input Project Information'!$M$25)^4*(IF(+$K23&gt;=$P$8,((+'Other Rates'!$H$24*'Input GRA'!$D23+'Other Rates'!$H$25*'Input GRA'!$D23+'Other Rates'!$H$26)*2)+IF($F23-4&gt;0,'Other Rates'!$H$24*2+'Other Rates'!$H$25*2+'Other Rates'!$H$26),0))</f>
        <v>0</v>
      </c>
      <c r="Q23" s="175">
        <f t="shared" si="0"/>
        <v>0</v>
      </c>
      <c r="S23" s="165"/>
    </row>
    <row r="24" spans="1:19" ht="27" customHeight="1" thickBot="1" x14ac:dyDescent="0.3">
      <c r="A24" s="176" t="str">
        <f>+A23&amp;" Stipend Amount"</f>
        <v>Grad Student 7:  Stipend Amount</v>
      </c>
      <c r="B24" s="177"/>
      <c r="C24" s="382"/>
      <c r="D24" s="177"/>
      <c r="E24" s="178"/>
      <c r="F24" s="178"/>
      <c r="G24" s="178"/>
      <c r="H24" s="359"/>
      <c r="I24" s="178"/>
      <c r="J24" s="179"/>
      <c r="K24" s="180"/>
      <c r="L24" s="181">
        <f>IF(+$K23&gt;=1,$H23*(1+'Other Rates'!$H$11),0)</f>
        <v>0</v>
      </c>
      <c r="M24" s="181">
        <f>IF($K23&gt;=M$8,$H23*(1+'Other Rates'!$H$11),0)</f>
        <v>0</v>
      </c>
      <c r="N24" s="181">
        <f>IF($K23&gt;=N$8,$H23*(1+'Other Rates'!$H$11),0)</f>
        <v>0</v>
      </c>
      <c r="O24" s="181">
        <f>IF($K23&gt;=O$8,$H23*(1+'Other Rates'!$H$11),0)</f>
        <v>0</v>
      </c>
      <c r="P24" s="181">
        <f>IF($K23&gt;=P$8,$H23*(1+'Other Rates'!$H$11),0)</f>
        <v>0</v>
      </c>
      <c r="Q24" s="182">
        <f t="shared" si="0"/>
        <v>0</v>
      </c>
      <c r="S24" s="165"/>
    </row>
    <row r="25" spans="1:19" ht="27" customHeight="1" x14ac:dyDescent="0.4">
      <c r="A25" s="369" t="s">
        <v>279</v>
      </c>
      <c r="B25" s="370">
        <v>2</v>
      </c>
      <c r="C25" s="383"/>
      <c r="D25" s="371"/>
      <c r="E25" s="372">
        <v>0</v>
      </c>
      <c r="F25" s="372">
        <v>0</v>
      </c>
      <c r="G25" s="372">
        <v>1</v>
      </c>
      <c r="H25" s="373">
        <f>VLOOKUP(G25,'Other Rates'!$G$30:$H$34,2)</f>
        <v>0</v>
      </c>
      <c r="I25" s="171">
        <f>+H25*K25*'Other Rates'!$H$11</f>
        <v>0</v>
      </c>
      <c r="J25" s="172">
        <f t="shared" si="1"/>
        <v>0</v>
      </c>
      <c r="K25" s="173">
        <f t="shared" si="2"/>
        <v>0</v>
      </c>
      <c r="L25" s="174">
        <f>IF($K25&gt;=$L$8,((+'Other Rates'!$H$24*'Input GRA'!$D25+'Other Rates'!$H$25*'Input GRA'!$D25+'Other Rates'!$H$26)*2)+IF($F25&gt;0,'Other Rates'!$H$24*2+'Other Rates'!$H$25*2+'Other Rates'!$H$26),0)</f>
        <v>0</v>
      </c>
      <c r="M25" s="174">
        <f>(1+'Input Project Information'!$M$25)*(IF($K25&gt;=$M$8,((+'Other Rates'!$H$24*'Input GRA'!$D25+'Other Rates'!$H$25*'Input GRA'!$D25+'Other Rates'!$H$26)*2)+IF($F25-1&gt;0,'Other Rates'!$H$24*2+'Other Rates'!$H$25*2+'Other Rates'!$H$26),0))</f>
        <v>0</v>
      </c>
      <c r="N25" s="174">
        <f>(1+'Input Project Information'!$M$25)^2*(IF(+$K25&gt;=$N$8,((+'Other Rates'!$H$24*'Input GRA'!$D25+'Other Rates'!$H$25*'Input GRA'!$D25+'Other Rates'!$H$26)*2)+IF($F25-2&gt;0,'Other Rates'!$H$24*2+'Other Rates'!$H$25*2+'Other Rates'!$H$26),0))</f>
        <v>0</v>
      </c>
      <c r="O25" s="174">
        <f>(1+'Input Project Information'!$M$25)^3*(IF(+$K25&gt;=$O$8,((+'Other Rates'!$H$24*'Input GRA'!$D25+'Other Rates'!$H$25*'Input GRA'!$D25+'Other Rates'!$H$26)*2)+IF($F25-3&gt;0,'Other Rates'!$H$24*2+'Other Rates'!$H$25*2+'Other Rates'!$H$26),0))</f>
        <v>0</v>
      </c>
      <c r="P25" s="174">
        <f>(1+'Input Project Information'!$M$25)^4*(IF(+$K25&gt;=$P$8,((+'Other Rates'!$H$24*'Input GRA'!$D25+'Other Rates'!$H$25*'Input GRA'!$D25+'Other Rates'!$H$26)*2)+IF($F25-4&gt;0,'Other Rates'!$H$24*2+'Other Rates'!$H$25*2+'Other Rates'!$H$26),0))</f>
        <v>0</v>
      </c>
      <c r="Q25" s="175">
        <f t="shared" si="0"/>
        <v>0</v>
      </c>
      <c r="S25" s="165"/>
    </row>
    <row r="26" spans="1:19" ht="27" customHeight="1" thickBot="1" x14ac:dyDescent="0.3">
      <c r="A26" s="176" t="str">
        <f>+A25&amp;" Stipend Amount"</f>
        <v>Grad Student 8:  Stipend Amount</v>
      </c>
      <c r="B26" s="177"/>
      <c r="C26" s="382"/>
      <c r="D26" s="177"/>
      <c r="E26" s="178"/>
      <c r="F26" s="178"/>
      <c r="G26" s="178"/>
      <c r="H26" s="359"/>
      <c r="I26" s="178"/>
      <c r="J26" s="179"/>
      <c r="K26" s="180"/>
      <c r="L26" s="181">
        <f>IF(+$K25&gt;=1,$H25*(1+'Other Rates'!$H$11),0)</f>
        <v>0</v>
      </c>
      <c r="M26" s="181">
        <f>IF($K25&gt;=M$8,$H25*(1+'Other Rates'!$H$11),0)</f>
        <v>0</v>
      </c>
      <c r="N26" s="181">
        <f>IF($K25&gt;=N$8,$H25*(1+'Other Rates'!$H$11),0)</f>
        <v>0</v>
      </c>
      <c r="O26" s="181">
        <f>IF($K25&gt;=O$8,$H25*(1+'Other Rates'!$H$11),0)</f>
        <v>0</v>
      </c>
      <c r="P26" s="181">
        <f>IF($K25&gt;=P$8,$H25*(1+'Other Rates'!$H$11),0)</f>
        <v>0</v>
      </c>
      <c r="Q26" s="182">
        <f t="shared" si="0"/>
        <v>0</v>
      </c>
      <c r="S26" s="165"/>
    </row>
    <row r="27" spans="1:19" ht="27" customHeight="1" x14ac:dyDescent="0.4">
      <c r="A27" s="369" t="s">
        <v>280</v>
      </c>
      <c r="B27" s="370">
        <v>1</v>
      </c>
      <c r="C27" s="383"/>
      <c r="D27" s="371"/>
      <c r="E27" s="372">
        <v>0</v>
      </c>
      <c r="F27" s="372">
        <v>0</v>
      </c>
      <c r="G27" s="372">
        <v>1</v>
      </c>
      <c r="H27" s="373">
        <f>VLOOKUP(G27,'Other Rates'!$G$30:$H$34,2)</f>
        <v>0</v>
      </c>
      <c r="I27" s="171">
        <f>+H27*K27*'Other Rates'!$H$11</f>
        <v>0</v>
      </c>
      <c r="J27" s="172">
        <f t="shared" si="1"/>
        <v>0</v>
      </c>
      <c r="K27" s="173">
        <f t="shared" si="2"/>
        <v>0</v>
      </c>
      <c r="L27" s="174">
        <f>IF($K27&gt;=$L$8,((+'Other Rates'!$H$24*'Input GRA'!$D27+'Other Rates'!$H$25*'Input GRA'!$D27+'Other Rates'!$H$26)*2)+IF($F27&gt;0,'Other Rates'!$H$24*2+'Other Rates'!$H$25*2+'Other Rates'!$H$26),0)</f>
        <v>0</v>
      </c>
      <c r="M27" s="174">
        <f>(1+'Input Project Information'!$M$25)*(IF($K27&gt;=$M$8,((+'Other Rates'!$H$24*'Input GRA'!$D27+'Other Rates'!$H$25*'Input GRA'!$D27+'Other Rates'!$H$26)*2)+IF($F27-1&gt;0,'Other Rates'!$H$24*2+'Other Rates'!$H$25*2+'Other Rates'!$H$26),0))</f>
        <v>0</v>
      </c>
      <c r="N27" s="174">
        <f>(1+'Input Project Information'!$M$25)^2*(IF(+$K27&gt;=$N$8,((+'Other Rates'!$H$24*'Input GRA'!$D27+'Other Rates'!$H$25*'Input GRA'!$D27+'Other Rates'!$H$26)*2)+IF($F27-2&gt;0,'Other Rates'!$H$24*2+'Other Rates'!$H$25*2+'Other Rates'!$H$26),0))</f>
        <v>0</v>
      </c>
      <c r="O27" s="174">
        <f>(1+'Input Project Information'!$M$25)^3*(IF(+$K27&gt;=$O$8,((+'Other Rates'!$H$24*'Input GRA'!$D27+'Other Rates'!$H$25*'Input GRA'!$D27+'Other Rates'!$H$26)*2)+IF($F27-3&gt;0,'Other Rates'!$H$24*2+'Other Rates'!$H$25*2+'Other Rates'!$H$26),0))</f>
        <v>0</v>
      </c>
      <c r="P27" s="174">
        <f>(1+'Input Project Information'!$M$25)^4*(IF(+$K27&gt;=$P$8,((+'Other Rates'!$H$24*'Input GRA'!$D27+'Other Rates'!$H$25*'Input GRA'!$D27+'Other Rates'!$H$26)*2)+IF($F27-4&gt;0,'Other Rates'!$H$24*2+'Other Rates'!$H$25*2+'Other Rates'!$H$26),0))</f>
        <v>0</v>
      </c>
      <c r="Q27" s="175">
        <f t="shared" si="0"/>
        <v>0</v>
      </c>
      <c r="S27" s="165"/>
    </row>
    <row r="28" spans="1:19" ht="27" customHeight="1" thickBot="1" x14ac:dyDescent="0.3">
      <c r="A28" s="176" t="str">
        <f>+A27&amp;" Stipend Amount"</f>
        <v>Grad Student 9:  Stipend Amount</v>
      </c>
      <c r="B28" s="177"/>
      <c r="C28" s="382"/>
      <c r="D28" s="177"/>
      <c r="E28" s="178"/>
      <c r="F28" s="178"/>
      <c r="G28" s="178"/>
      <c r="H28" s="359"/>
      <c r="I28" s="178"/>
      <c r="J28" s="179"/>
      <c r="K28" s="180"/>
      <c r="L28" s="181">
        <f>IF(+$K27&gt;=1,$H27*(1+'Other Rates'!$H$11),0)</f>
        <v>0</v>
      </c>
      <c r="M28" s="181">
        <f>IF($K27&gt;=M$8,$H27*(1+'Other Rates'!$H$11),0)</f>
        <v>0</v>
      </c>
      <c r="N28" s="181">
        <f>IF($K27&gt;=N$8,$H27*(1+'Other Rates'!$H$11),0)</f>
        <v>0</v>
      </c>
      <c r="O28" s="181">
        <f>IF($K27&gt;=O$8,$H27*(1+'Other Rates'!$H$11),0)</f>
        <v>0</v>
      </c>
      <c r="P28" s="181">
        <f>IF($K27&gt;=P$8,$H27*(1+'Other Rates'!$H$11),0)</f>
        <v>0</v>
      </c>
      <c r="Q28" s="182">
        <f t="shared" si="0"/>
        <v>0</v>
      </c>
      <c r="S28" s="165"/>
    </row>
    <row r="29" spans="1:19" ht="27" customHeight="1" x14ac:dyDescent="0.4">
      <c r="A29" s="369" t="s">
        <v>281</v>
      </c>
      <c r="B29" s="370">
        <v>2</v>
      </c>
      <c r="C29" s="383"/>
      <c r="D29" s="371"/>
      <c r="E29" s="372">
        <v>0</v>
      </c>
      <c r="F29" s="372">
        <v>0</v>
      </c>
      <c r="G29" s="372">
        <v>1</v>
      </c>
      <c r="H29" s="373">
        <f>VLOOKUP(G29,'Other Rates'!$G$30:$H$34,2)</f>
        <v>0</v>
      </c>
      <c r="I29" s="171">
        <f>+H29*K29*'Other Rates'!$H$11</f>
        <v>0</v>
      </c>
      <c r="J29" s="172">
        <f t="shared" si="1"/>
        <v>0</v>
      </c>
      <c r="K29" s="173">
        <f t="shared" si="2"/>
        <v>0</v>
      </c>
      <c r="L29" s="174">
        <f>IF($K29&gt;=$L$8,((+'Other Rates'!$H$24*'Input GRA'!$D29+'Other Rates'!$H$25*'Input GRA'!$D29+'Other Rates'!$H$26)*2)+IF($F29&gt;0,'Other Rates'!$H$24*2+'Other Rates'!$H$25*2+'Other Rates'!$H$26),0)</f>
        <v>0</v>
      </c>
      <c r="M29" s="174">
        <f>(1+'Input Project Information'!$M$25)*(IF($K29&gt;=$M$8,((+'Other Rates'!$H$24*'Input GRA'!$D29+'Other Rates'!$H$25*'Input GRA'!$D29+'Other Rates'!$H$26)*2)+IF($F29-1&gt;0,'Other Rates'!$H$24*2+'Other Rates'!$H$25*2+'Other Rates'!$H$26),0))</f>
        <v>0</v>
      </c>
      <c r="N29" s="174">
        <f>(1+'Input Project Information'!$M$25)^2*(IF(+$K29&gt;=$N$8,((+'Other Rates'!$H$24*'Input GRA'!$D29+'Other Rates'!$H$25*'Input GRA'!$D29+'Other Rates'!$H$26)*2)+IF($F29-2&gt;0,'Other Rates'!$H$24*2+'Other Rates'!$H$25*2+'Other Rates'!$H$26),0))</f>
        <v>0</v>
      </c>
      <c r="O29" s="174">
        <f>(1+'Input Project Information'!$M$25)^3*(IF(+$K29&gt;=$O$8,((+'Other Rates'!$H$24*'Input GRA'!$D29+'Other Rates'!$H$25*'Input GRA'!$D29+'Other Rates'!$H$26)*2)+IF($F29-3&gt;0,'Other Rates'!$H$24*2+'Other Rates'!$H$25*2+'Other Rates'!$H$26),0))</f>
        <v>0</v>
      </c>
      <c r="P29" s="174">
        <f>(1+'Input Project Information'!$M$25)^4*(IF(+$K29&gt;=$P$8,((+'Other Rates'!$H$24*'Input GRA'!$D29+'Other Rates'!$H$25*'Input GRA'!$D29+'Other Rates'!$H$26)*2)+IF($F29-4&gt;0,'Other Rates'!$H$24*2+'Other Rates'!$H$25*2+'Other Rates'!$H$26),0))</f>
        <v>0</v>
      </c>
      <c r="Q29" s="175">
        <f t="shared" si="0"/>
        <v>0</v>
      </c>
      <c r="S29" s="165"/>
    </row>
    <row r="30" spans="1:19" ht="27" customHeight="1" thickBot="1" x14ac:dyDescent="0.3">
      <c r="A30" s="176" t="str">
        <f>+A29&amp;" Stipend Amount"</f>
        <v>Grad Student 10:  Stipend Amount</v>
      </c>
      <c r="B30" s="177"/>
      <c r="C30" s="382"/>
      <c r="D30" s="177"/>
      <c r="E30" s="178"/>
      <c r="F30" s="178"/>
      <c r="G30" s="178"/>
      <c r="H30" s="359"/>
      <c r="I30" s="178"/>
      <c r="J30" s="179"/>
      <c r="K30" s="180"/>
      <c r="L30" s="181">
        <f>IF(+$K29&gt;=1,$H29*(1+'Other Rates'!$H$11),0)</f>
        <v>0</v>
      </c>
      <c r="M30" s="181">
        <f>IF($K29&gt;=M$8,$H29*(1+'Other Rates'!$H$11),0)</f>
        <v>0</v>
      </c>
      <c r="N30" s="181">
        <f>IF($K29&gt;=N$8,$H29*(1+'Other Rates'!$H$11),0)</f>
        <v>0</v>
      </c>
      <c r="O30" s="181">
        <f>IF($K29&gt;=O$8,$H29*(1+'Other Rates'!$H$11),0)</f>
        <v>0</v>
      </c>
      <c r="P30" s="181">
        <f>IF($K29&gt;=P$8,$H29*(1+'Other Rates'!$H$11),0)</f>
        <v>0</v>
      </c>
      <c r="Q30" s="182">
        <f t="shared" si="0"/>
        <v>0</v>
      </c>
      <c r="S30" s="165"/>
    </row>
    <row r="31" spans="1:19" ht="27" customHeight="1" x14ac:dyDescent="0.4">
      <c r="A31" s="369" t="s">
        <v>282</v>
      </c>
      <c r="B31" s="370">
        <v>2</v>
      </c>
      <c r="C31" s="383"/>
      <c r="D31" s="371"/>
      <c r="E31" s="372">
        <v>0</v>
      </c>
      <c r="F31" s="372">
        <v>0</v>
      </c>
      <c r="G31" s="372">
        <v>1</v>
      </c>
      <c r="H31" s="373">
        <f>VLOOKUP(G31,'Other Rates'!$G$30:$H$34,2)</f>
        <v>0</v>
      </c>
      <c r="I31" s="171">
        <f>+H31*K31*'Other Rates'!$H$11</f>
        <v>0</v>
      </c>
      <c r="J31" s="172">
        <f t="shared" si="1"/>
        <v>0</v>
      </c>
      <c r="K31" s="173">
        <f t="shared" si="2"/>
        <v>0</v>
      </c>
      <c r="L31" s="174">
        <f>IF($K31&gt;=$L$8,((+'Other Rates'!$H$24*'Input GRA'!$D31+'Other Rates'!$H$25*'Input GRA'!$D31+'Other Rates'!$H$26)*2)+IF($F31&gt;0,'Other Rates'!$H$24*2+'Other Rates'!$H$25*2+'Other Rates'!$H$26),0)</f>
        <v>0</v>
      </c>
      <c r="M31" s="174">
        <f>(1+'Input Project Information'!$M$25)*(IF($K31&gt;=$M$8,((+'Other Rates'!$H$24*'Input GRA'!$D31+'Other Rates'!$H$25*'Input GRA'!$D31+'Other Rates'!$H$26)*2)+IF($F31-1&gt;0,'Other Rates'!$H$24*2+'Other Rates'!$H$25*2+'Other Rates'!$H$26),0))</f>
        <v>0</v>
      </c>
      <c r="N31" s="174">
        <f>(1+'Input Project Information'!$M$25)^2*(IF(+$K31&gt;=$N$8,((+'Other Rates'!$H$24*'Input GRA'!$D31+'Other Rates'!$H$25*'Input GRA'!$D31+'Other Rates'!$H$26)*2)+IF($F31-2&gt;0,'Other Rates'!$H$24*2+'Other Rates'!$H$25*2+'Other Rates'!$H$26),0))</f>
        <v>0</v>
      </c>
      <c r="O31" s="174">
        <f>(1+'Input Project Information'!$M$25)^3*(IF(+$K31&gt;=$O$8,((+'Other Rates'!$H$24*'Input GRA'!$D31+'Other Rates'!$H$25*'Input GRA'!$D31+'Other Rates'!$H$26)*2)+IF($F31-3&gt;0,'Other Rates'!$H$24*2+'Other Rates'!$H$25*2+'Other Rates'!$H$26),0))</f>
        <v>0</v>
      </c>
      <c r="P31" s="174">
        <f>(1+'Input Project Information'!$M$25)^4*(IF(+$K31&gt;=$P$8,((+'Other Rates'!$H$24*'Input GRA'!$D31+'Other Rates'!$H$25*'Input GRA'!$D31+'Other Rates'!$H$26)*2)+IF($F31-4&gt;0,'Other Rates'!$H$24*2+'Other Rates'!$H$25*2+'Other Rates'!$H$26),0))</f>
        <v>0</v>
      </c>
      <c r="Q31" s="175">
        <f t="shared" si="0"/>
        <v>0</v>
      </c>
      <c r="S31" s="165"/>
    </row>
    <row r="32" spans="1:19" ht="27" customHeight="1" thickBot="1" x14ac:dyDescent="0.3">
      <c r="A32" s="176" t="str">
        <f>+A31&amp;" Stipend Amount"</f>
        <v>Grad Student 11:  Stipend Amount</v>
      </c>
      <c r="B32" s="177"/>
      <c r="C32" s="382"/>
      <c r="D32" s="177"/>
      <c r="E32" s="178"/>
      <c r="F32" s="178"/>
      <c r="G32" s="178"/>
      <c r="H32" s="359"/>
      <c r="I32" s="178"/>
      <c r="J32" s="179"/>
      <c r="K32" s="180"/>
      <c r="L32" s="181">
        <f>IF(+$K31&gt;=1,$H31*(1+'Other Rates'!$H$11),0)</f>
        <v>0</v>
      </c>
      <c r="M32" s="181">
        <f>IF($K31&gt;=M$8,$H31*(1+'Other Rates'!$H$11),0)</f>
        <v>0</v>
      </c>
      <c r="N32" s="181">
        <f>IF($K31&gt;=N$8,$H31*(1+'Other Rates'!$H$11),0)</f>
        <v>0</v>
      </c>
      <c r="O32" s="181">
        <f>IF($K31&gt;=O$8,$H31*(1+'Other Rates'!$H$11),0)</f>
        <v>0</v>
      </c>
      <c r="P32" s="181">
        <f>IF($K31&gt;=P$8,$H31*(1+'Other Rates'!$H$11),0)</f>
        <v>0</v>
      </c>
      <c r="Q32" s="182">
        <f t="shared" si="0"/>
        <v>0</v>
      </c>
      <c r="S32" s="165"/>
    </row>
    <row r="33" spans="1:17" ht="20.100000000000001" customHeight="1" x14ac:dyDescent="0.25">
      <c r="A33" s="183"/>
      <c r="B33" s="184"/>
      <c r="C33" s="384"/>
      <c r="D33" s="184"/>
      <c r="E33" s="149"/>
      <c r="F33" s="149"/>
      <c r="G33" s="149"/>
      <c r="H33" s="149"/>
      <c r="I33" s="149"/>
      <c r="J33" s="185"/>
      <c r="K33" s="133" t="s">
        <v>246</v>
      </c>
      <c r="L33" s="186">
        <f>L11+L13+L15+L17+L19+L21+L23+L25+L27+L29+L31</f>
        <v>0</v>
      </c>
      <c r="M33" s="186">
        <f t="shared" ref="M33:P33" si="3">M11+M13+M15+M17+M19+M21+M23+M25+M27+M29+M31</f>
        <v>0</v>
      </c>
      <c r="N33" s="186">
        <f t="shared" si="3"/>
        <v>0</v>
      </c>
      <c r="O33" s="186">
        <f t="shared" si="3"/>
        <v>0</v>
      </c>
      <c r="P33" s="186">
        <f t="shared" si="3"/>
        <v>0</v>
      </c>
      <c r="Q33" s="165"/>
    </row>
    <row r="34" spans="1:17" ht="20.100000000000001" customHeight="1" x14ac:dyDescent="0.25">
      <c r="A34" s="187" t="s">
        <v>133</v>
      </c>
      <c r="B34" s="184"/>
      <c r="C34" s="384"/>
      <c r="D34" s="184"/>
      <c r="K34" s="188" t="s">
        <v>247</v>
      </c>
      <c r="L34" s="189">
        <f>+L12+L14+L16+L18+L20+L22+L24+L26+L28+L30+L32</f>
        <v>0</v>
      </c>
      <c r="M34" s="189">
        <f t="shared" ref="M34:P34" si="4">+M12+M14+M16+M18+M20+M22+M24+M26+M28+M30+M32</f>
        <v>0</v>
      </c>
      <c r="N34" s="189">
        <f t="shared" si="4"/>
        <v>0</v>
      </c>
      <c r="O34" s="189">
        <f t="shared" si="4"/>
        <v>0</v>
      </c>
      <c r="P34" s="189">
        <f t="shared" si="4"/>
        <v>0</v>
      </c>
    </row>
    <row r="35" spans="1:17" ht="20.100000000000001" customHeight="1" x14ac:dyDescent="0.4">
      <c r="A35" s="187" t="s">
        <v>134</v>
      </c>
      <c r="B35" s="184"/>
      <c r="C35" s="384"/>
      <c r="D35" s="184"/>
      <c r="L35" s="191">
        <f>+L33+L34</f>
        <v>0</v>
      </c>
      <c r="M35" s="191">
        <f t="shared" ref="M35:P35" si="5">+M33+M34</f>
        <v>0</v>
      </c>
      <c r="N35" s="191">
        <f t="shared" si="5"/>
        <v>0</v>
      </c>
      <c r="O35" s="191">
        <f t="shared" si="5"/>
        <v>0</v>
      </c>
      <c r="P35" s="191">
        <f t="shared" si="5"/>
        <v>0</v>
      </c>
      <c r="Q35" s="165"/>
    </row>
    <row r="36" spans="1:17" ht="16.5" x14ac:dyDescent="0.35">
      <c r="A36" s="187" t="s">
        <v>132</v>
      </c>
      <c r="B36" s="184"/>
      <c r="C36" s="384"/>
      <c r="D36" s="184"/>
    </row>
    <row r="1018" spans="28:28" x14ac:dyDescent="0.25">
      <c r="AB1018" s="129" t="s">
        <v>94</v>
      </c>
    </row>
    <row r="1019" spans="28:28" x14ac:dyDescent="0.25">
      <c r="AB1019" s="129" t="s">
        <v>93</v>
      </c>
    </row>
  </sheetData>
  <sheetProtection algorithmName="SHA-512" hashValue="JPFICjVQXpvDOOqQHOVklvyT8UB734zh/KrTmKGB35EpOxQx3Iof/x0ULQq2eJ03GJZm4ImMI7RdRiPXroLyxg==" saltValue="nRziS+vVAEOQ6Nmo8ggVhQ==" spinCount="100000" sheet="1" objects="1" scenarios="1" selectLockedCells="1"/>
  <mergeCells count="2">
    <mergeCell ref="L7:P7"/>
    <mergeCell ref="A1:P1"/>
  </mergeCells>
  <conditionalFormatting sqref="L8:P8">
    <cfRule type="cellIs" dxfId="11" priority="36" operator="greaterThan">
      <formula>$H$6</formula>
    </cfRule>
  </conditionalFormatting>
  <conditionalFormatting sqref="H13">
    <cfRule type="cellIs" dxfId="10" priority="11" operator="between">
      <formula>15242</formula>
      <formula>18311</formula>
    </cfRule>
  </conditionalFormatting>
  <conditionalFormatting sqref="H15">
    <cfRule type="cellIs" dxfId="9" priority="10" operator="between">
      <formula>15242</formula>
      <formula>18311</formula>
    </cfRule>
  </conditionalFormatting>
  <conditionalFormatting sqref="H17">
    <cfRule type="cellIs" dxfId="8" priority="9" operator="between">
      <formula>15242</formula>
      <formula>18311</formula>
    </cfRule>
  </conditionalFormatting>
  <conditionalFormatting sqref="H19">
    <cfRule type="cellIs" dxfId="7" priority="8" operator="between">
      <formula>15242</formula>
      <formula>18311</formula>
    </cfRule>
  </conditionalFormatting>
  <conditionalFormatting sqref="H21">
    <cfRule type="cellIs" dxfId="6" priority="7" operator="between">
      <formula>15242</formula>
      <formula>18311</formula>
    </cfRule>
  </conditionalFormatting>
  <conditionalFormatting sqref="H23">
    <cfRule type="cellIs" dxfId="5" priority="6" operator="between">
      <formula>15242</formula>
      <formula>18311</formula>
    </cfRule>
  </conditionalFormatting>
  <conditionalFormatting sqref="H25">
    <cfRule type="cellIs" dxfId="4" priority="5" operator="between">
      <formula>15242</formula>
      <formula>18311</formula>
    </cfRule>
  </conditionalFormatting>
  <conditionalFormatting sqref="H27">
    <cfRule type="cellIs" dxfId="3" priority="4" operator="between">
      <formula>15242</formula>
      <formula>18311</formula>
    </cfRule>
  </conditionalFormatting>
  <conditionalFormatting sqref="H29">
    <cfRule type="cellIs" dxfId="2" priority="3" operator="between">
      <formula>15242</formula>
      <formula>18311</formula>
    </cfRule>
  </conditionalFormatting>
  <conditionalFormatting sqref="H31">
    <cfRule type="cellIs" dxfId="1" priority="2" operator="between">
      <formula>15242</formula>
      <formula>18311</formula>
    </cfRule>
  </conditionalFormatting>
  <conditionalFormatting sqref="H11">
    <cfRule type="cellIs" dxfId="0" priority="1" operator="between">
      <formula>15242</formula>
      <formula>18311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List Box 2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19050</xdr:rowOff>
                  </from>
                  <to>
                    <xdr:col>2</xdr:col>
                    <xdr:colOff>9525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5" name="List Box 4">
              <controlPr defaultSize="0" autoLine="0" autoPict="0">
                <anchor moveWithCells="1">
                  <from>
                    <xdr:col>1</xdr:col>
                    <xdr:colOff>0</xdr:colOff>
                    <xdr:row>10</xdr:row>
                    <xdr:rowOff>9525</xdr:rowOff>
                  </from>
                  <to>
                    <xdr:col>2</xdr:col>
                    <xdr:colOff>9525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List Box 6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9525</xdr:rowOff>
                  </from>
                  <to>
                    <xdr:col>2</xdr:col>
                    <xdr:colOff>9525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7" name="List Box 7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9525</xdr:rowOff>
                  </from>
                  <to>
                    <xdr:col>2</xdr:col>
                    <xdr:colOff>9525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8" name="List Box 8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9525</xdr:rowOff>
                  </from>
                  <to>
                    <xdr:col>2</xdr:col>
                    <xdr:colOff>9525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9" name="List Box 9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9525</xdr:rowOff>
                  </from>
                  <to>
                    <xdr:col>2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List Box 10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9525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1" name="List Box 12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9525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2" name="List Box 13">
              <controlPr defaultSize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9525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3" name="List Box 14">
              <controlPr defaultSize="0" autoLine="0" autoPict="0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2</xdr:col>
                    <xdr:colOff>9525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4" name="List Box 15">
              <controlPr defaultSize="0" autoLine="0" autoPict="0">
                <anchor moveWithCells="1">
                  <from>
                    <xdr:col>1</xdr:col>
                    <xdr:colOff>0</xdr:colOff>
                    <xdr:row>28</xdr:row>
                    <xdr:rowOff>9525</xdr:rowOff>
                  </from>
                  <to>
                    <xdr:col>2</xdr:col>
                    <xdr:colOff>9525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5" name="List Box 16">
              <controlPr defaultSize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9525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6" name="List Box 17">
              <controlPr defaultSize="0" autoLine="0" autoPict="0">
                <anchor moveWithCells="1">
                  <from>
                    <xdr:col>6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17" name="List Box 20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18" name="List Box 21">
              <controlPr defaultSize="0" autoLine="0" autoPict="0">
                <anchor mov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7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19" name="List Box 22">
              <controlPr defaultSize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0" name="List Box 23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9525</xdr:rowOff>
                  </from>
                  <to>
                    <xdr:col>7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1" name="List Box 24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7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2" name="List Box 25">
              <controlPr defaultSize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7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3" name="List Box 26">
              <controlPr defaultSize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7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4" name="List Box 27">
              <controlPr defaultSize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7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5" name="List Box 28">
              <controlPr defaultSize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7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6" name="List Box 29">
              <controlPr defaultSize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7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27" name="List Box 30">
              <controlPr defaultSize="0" autoLine="0" autoPict="0">
                <anchor moveWithCells="1">
                  <from>
                    <xdr:col>6</xdr:col>
                    <xdr:colOff>9525</xdr:colOff>
                    <xdr:row>30</xdr:row>
                    <xdr:rowOff>9525</xdr:rowOff>
                  </from>
                  <to>
                    <xdr:col>7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28" name="List Box 31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29" name="List Box 32">
              <controlPr defaultSize="0" autoLine="0" autoPict="0">
                <anchor moveWithCells="1">
                  <from>
                    <xdr:col>6</xdr:col>
                    <xdr:colOff>9525</xdr:colOff>
                    <xdr:row>12</xdr:row>
                    <xdr:rowOff>0</xdr:rowOff>
                  </from>
                  <to>
                    <xdr:col>7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0" name="List Box 33">
              <controlPr defaultSize="0" autoLine="0" autoPict="0">
                <anchor moveWithCells="1"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7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1" name="List Box 34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7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2" name="List Box 35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7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3" name="List Box 36">
              <controlPr defaultSize="0" autoLine="0" autoPict="0">
                <anchor moveWithCells="1">
                  <from>
                    <xdr:col>6</xdr:col>
                    <xdr:colOff>9525</xdr:colOff>
                    <xdr:row>20</xdr:row>
                    <xdr:rowOff>0</xdr:rowOff>
                  </from>
                  <to>
                    <xdr:col>7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4" name="List Box 37">
              <controlPr defaultSize="0" autoLine="0" autoPict="0">
                <anchor moveWithCells="1"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5" name="List Box 38">
              <controlPr defaultSize="0" autoLine="0" autoPict="0">
                <anchor moveWithCells="1">
                  <from>
                    <xdr:col>6</xdr:col>
                    <xdr:colOff>9525</xdr:colOff>
                    <xdr:row>24</xdr:row>
                    <xdr:rowOff>0</xdr:rowOff>
                  </from>
                  <to>
                    <xdr:col>7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36" name="List Box 39">
              <controlPr defaultSize="0" autoLine="0" autoPict="0">
                <anchor moveWithCells="1">
                  <from>
                    <xdr:col>6</xdr:col>
                    <xdr:colOff>9525</xdr:colOff>
                    <xdr:row>26</xdr:row>
                    <xdr:rowOff>0</xdr:rowOff>
                  </from>
                  <to>
                    <xdr:col>7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37" name="List Box 40">
              <controlPr defaultSize="0" autoLine="0" autoPict="0">
                <anchor moveWithCells="1">
                  <from>
                    <xdr:col>6</xdr:col>
                    <xdr:colOff>9525</xdr:colOff>
                    <xdr:row>28</xdr:row>
                    <xdr:rowOff>0</xdr:rowOff>
                  </from>
                  <to>
                    <xdr:col>7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38" name="List Box 41">
              <controlPr defaultSize="0" autoLine="0" autoPict="0">
                <anchor moveWithCells="1">
                  <from>
                    <xdr:col>6</xdr:col>
                    <xdr:colOff>9525</xdr:colOff>
                    <xdr:row>30</xdr:row>
                    <xdr:rowOff>0</xdr:rowOff>
                  </from>
                  <to>
                    <xdr:col>7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39" name="List Box 43">
              <controlPr defaultSize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0" name="List Box 44">
              <controlPr defaultSize="0" autoLine="0" autoPict="0">
                <anchor moveWithCells="1">
                  <from>
                    <xdr:col>6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1" name="List Box 45">
              <controlPr defaultSize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2" name="List Box 46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3" name="List Box 47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4" name="List Box 48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5" name="List Box 49">
              <controlPr defaultSize="0" autoLine="0" autoPict="0">
                <anchor mov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7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46" name="List Box 50">
              <controlPr defaultSize="0" autoLine="0" autoPict="0">
                <anchor moveWithCells="1">
                  <from>
                    <xdr:col>6</xdr:col>
                    <xdr:colOff>9525</xdr:colOff>
                    <xdr:row>12</xdr:row>
                    <xdr:rowOff>0</xdr:rowOff>
                  </from>
                  <to>
                    <xdr:col>7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47" name="List Box 51">
              <controlPr defaultSize="0" autoLine="0" autoPict="0">
                <anchor mov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7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48" name="List Box 52">
              <controlPr defaultSize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49" name="List Box 53">
              <controlPr defaultSize="0" autoLine="0" autoPict="0">
                <anchor moveWithCells="1"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7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0" name="List Box 54">
              <controlPr defaultSize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1" name="List Box 55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9525</xdr:rowOff>
                  </from>
                  <to>
                    <xdr:col>7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2" name="List Box 56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7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53" name="List Box 57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9525</xdr:rowOff>
                  </from>
                  <to>
                    <xdr:col>7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54" name="List Box 58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7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55" name="List Box 59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7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56" name="List Box 60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7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57" name="List Box 61">
              <controlPr defaultSize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7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58" name="List Box 62">
              <controlPr defaultSize="0" autoLine="0" autoPict="0">
                <anchor moveWithCells="1">
                  <from>
                    <xdr:col>6</xdr:col>
                    <xdr:colOff>9525</xdr:colOff>
                    <xdr:row>20</xdr:row>
                    <xdr:rowOff>0</xdr:rowOff>
                  </from>
                  <to>
                    <xdr:col>7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59" name="List Box 63">
              <controlPr defaultSize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7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60" name="List Box 64">
              <controlPr defaultSize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7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61" name="List Box 65">
              <controlPr defaultSize="0" autoLine="0" autoPict="0">
                <anchor moveWithCells="1"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62" name="List Box 66">
              <controlPr defaultSize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7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63" name="List Box 67">
              <controlPr defaultSize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7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64" name="List Box 68">
              <controlPr defaultSize="0" autoLine="0" autoPict="0">
                <anchor moveWithCells="1">
                  <from>
                    <xdr:col>6</xdr:col>
                    <xdr:colOff>9525</xdr:colOff>
                    <xdr:row>24</xdr:row>
                    <xdr:rowOff>0</xdr:rowOff>
                  </from>
                  <to>
                    <xdr:col>7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65" name="List Box 69">
              <controlPr defaultSize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7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66" name="List Box 70">
              <controlPr defaultSize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7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67" name="List Box 71">
              <controlPr defaultSize="0" autoLine="0" autoPict="0">
                <anchor moveWithCells="1">
                  <from>
                    <xdr:col>6</xdr:col>
                    <xdr:colOff>9525</xdr:colOff>
                    <xdr:row>26</xdr:row>
                    <xdr:rowOff>0</xdr:rowOff>
                  </from>
                  <to>
                    <xdr:col>7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68" name="List Box 72">
              <controlPr defaultSize="0" autoLine="0" autoPict="0">
                <anchor moveWithCells="1">
                  <from>
                    <xdr:col>6</xdr:col>
                    <xdr:colOff>9525</xdr:colOff>
                    <xdr:row>26</xdr:row>
                    <xdr:rowOff>19050</xdr:rowOff>
                  </from>
                  <to>
                    <xdr:col>7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69" name="List Box 73">
              <controlPr defaultSize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7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70" name="List Box 74">
              <controlPr defaultSize="0" autoLine="0" autoPict="0">
                <anchor moveWithCells="1">
                  <from>
                    <xdr:col>6</xdr:col>
                    <xdr:colOff>9525</xdr:colOff>
                    <xdr:row>28</xdr:row>
                    <xdr:rowOff>0</xdr:rowOff>
                  </from>
                  <to>
                    <xdr:col>7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71" name="List Box 75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72" name="List Box 76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73" name="List Box 77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74" name="List Box 78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75" name="List Box 79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76" name="Button 80">
              <controlPr locked="0" defaultSize="0" print="0" autoFill="0" autoPict="0" macro="[0]!Return2">
                <anchor moveWithCells="1" sizeWithCells="1">
                  <from>
                    <xdr:col>5</xdr:col>
                    <xdr:colOff>47625</xdr:colOff>
                    <xdr:row>2</xdr:row>
                    <xdr:rowOff>28575</xdr:rowOff>
                  </from>
                  <to>
                    <xdr:col>6</xdr:col>
                    <xdr:colOff>257175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P23"/>
  <sheetViews>
    <sheetView showGridLines="0" workbookViewId="0">
      <selection activeCell="A8" sqref="A8"/>
    </sheetView>
  </sheetViews>
  <sheetFormatPr defaultColWidth="8.85546875" defaultRowHeight="15" x14ac:dyDescent="0.25"/>
  <cols>
    <col min="1" max="1" width="26.85546875" style="44" customWidth="1"/>
    <col min="2" max="2" width="13.28515625" style="45" customWidth="1"/>
    <col min="3" max="3" width="13.28515625" style="194" customWidth="1"/>
    <col min="4" max="4" width="10.7109375" style="46" customWidth="1"/>
    <col min="5" max="5" width="10.7109375" style="194" customWidth="1"/>
    <col min="6" max="7" width="10.7109375" style="45" customWidth="1"/>
    <col min="8" max="9" width="10.7109375" style="47" customWidth="1"/>
    <col min="10" max="11" width="10.7109375" style="44" customWidth="1"/>
    <col min="12" max="12" width="10.7109375" style="45" customWidth="1"/>
    <col min="13" max="13" width="13.28515625" style="45" customWidth="1"/>
    <col min="14" max="14" width="62" style="44" customWidth="1"/>
    <col min="15" max="17" width="8.85546875" style="44"/>
    <col min="18" max="18" width="4.5703125" style="44" customWidth="1"/>
    <col min="19" max="16384" width="8.85546875" style="44"/>
  </cols>
  <sheetData>
    <row r="1" spans="1:16" ht="18.75" x14ac:dyDescent="0.3">
      <c r="A1" s="505" t="s">
        <v>138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</row>
    <row r="2" spans="1:16" x14ac:dyDescent="0.25">
      <c r="A2" s="87"/>
      <c r="B2" s="212"/>
      <c r="C2" s="213"/>
      <c r="D2" s="88"/>
      <c r="E2" s="213"/>
      <c r="F2" s="212"/>
    </row>
    <row r="3" spans="1:16" x14ac:dyDescent="0.25">
      <c r="A3" s="489"/>
      <c r="B3" s="490"/>
      <c r="C3" s="491"/>
      <c r="D3" s="492"/>
      <c r="E3" s="493"/>
      <c r="F3" s="195"/>
      <c r="G3" s="195"/>
      <c r="H3" s="196"/>
      <c r="I3" s="196"/>
      <c r="J3" s="197"/>
      <c r="K3" s="197"/>
      <c r="L3" s="197"/>
      <c r="M3" s="195"/>
      <c r="N3" s="87"/>
    </row>
    <row r="4" spans="1:16" ht="15.75" x14ac:dyDescent="0.25">
      <c r="A4" s="52"/>
      <c r="B4" s="54"/>
      <c r="C4" s="198"/>
      <c r="D4" s="199"/>
      <c r="E4" s="200"/>
      <c r="F4" s="201"/>
      <c r="G4" s="201"/>
      <c r="H4" s="195"/>
      <c r="I4" s="195"/>
      <c r="J4" s="197"/>
      <c r="K4" s="197"/>
      <c r="L4" s="202"/>
      <c r="M4" s="195"/>
      <c r="N4" s="87"/>
    </row>
    <row r="5" spans="1:16" ht="15.75" x14ac:dyDescent="0.25">
      <c r="A5" s="52" t="s">
        <v>0</v>
      </c>
      <c r="B5" s="59"/>
      <c r="C5" s="203"/>
      <c r="F5" s="59"/>
      <c r="G5" s="59"/>
      <c r="H5" s="60"/>
      <c r="I5" s="60"/>
      <c r="M5" s="44"/>
    </row>
    <row r="6" spans="1:16" ht="15.75" thickBot="1" x14ac:dyDescent="0.3">
      <c r="A6" s="61" t="s">
        <v>136</v>
      </c>
    </row>
    <row r="7" spans="1:16" s="72" customFormat="1" ht="35.25" customHeight="1" x14ac:dyDescent="0.25">
      <c r="A7" s="204" t="s">
        <v>137</v>
      </c>
      <c r="B7" s="205" t="s">
        <v>139</v>
      </c>
      <c r="C7" s="206" t="s">
        <v>146</v>
      </c>
      <c r="D7" s="207" t="s">
        <v>141</v>
      </c>
      <c r="E7" s="206" t="s">
        <v>146</v>
      </c>
      <c r="F7" s="207" t="s">
        <v>142</v>
      </c>
      <c r="G7" s="206" t="s">
        <v>146</v>
      </c>
      <c r="H7" s="207" t="s">
        <v>143</v>
      </c>
      <c r="I7" s="206" t="s">
        <v>146</v>
      </c>
      <c r="J7" s="207" t="s">
        <v>144</v>
      </c>
      <c r="K7" s="206" t="s">
        <v>146</v>
      </c>
      <c r="L7" s="207" t="s">
        <v>145</v>
      </c>
      <c r="M7" s="208" t="s">
        <v>17</v>
      </c>
      <c r="N7" s="209" t="s">
        <v>155</v>
      </c>
    </row>
    <row r="8" spans="1:16" ht="24.75" customHeight="1" x14ac:dyDescent="0.25">
      <c r="A8" s="217" t="s">
        <v>147</v>
      </c>
      <c r="B8" s="42"/>
      <c r="C8" s="218"/>
      <c r="D8" s="3">
        <f>+$B8*C8</f>
        <v>0</v>
      </c>
      <c r="E8" s="218"/>
      <c r="F8" s="3">
        <f>+$B8*E8</f>
        <v>0</v>
      </c>
      <c r="G8" s="218"/>
      <c r="H8" s="3">
        <f>+$B8*G8</f>
        <v>0</v>
      </c>
      <c r="I8" s="218"/>
      <c r="J8" s="3">
        <f>+$B8*I8</f>
        <v>0</v>
      </c>
      <c r="K8" s="218"/>
      <c r="L8" s="3">
        <f>+$B8*K8</f>
        <v>0</v>
      </c>
      <c r="M8" s="4">
        <f>+D8+F8+H8+J8+L8</f>
        <v>0</v>
      </c>
      <c r="N8" s="221"/>
      <c r="P8" s="78"/>
    </row>
    <row r="9" spans="1:16" ht="24.75" customHeight="1" x14ac:dyDescent="0.25">
      <c r="A9" s="217" t="s">
        <v>150</v>
      </c>
      <c r="B9" s="42"/>
      <c r="C9" s="218"/>
      <c r="D9" s="3">
        <f t="shared" ref="D9:D19" si="0">+$B9*C9</f>
        <v>0</v>
      </c>
      <c r="E9" s="218"/>
      <c r="F9" s="3">
        <f t="shared" ref="F9:F19" si="1">+$B9*E9</f>
        <v>0</v>
      </c>
      <c r="G9" s="218"/>
      <c r="H9" s="3">
        <f t="shared" ref="H9:H19" si="2">+$B9*G9</f>
        <v>0</v>
      </c>
      <c r="I9" s="218"/>
      <c r="J9" s="3">
        <f t="shared" ref="J9:J19" si="3">+$B9*I9</f>
        <v>0</v>
      </c>
      <c r="K9" s="218"/>
      <c r="L9" s="3">
        <f t="shared" ref="L9:L19" si="4">+$B9*K9</f>
        <v>0</v>
      </c>
      <c r="M9" s="4">
        <f t="shared" ref="M9:M19" si="5">+D9+F9+H9+J9+L9</f>
        <v>0</v>
      </c>
      <c r="N9" s="222"/>
    </row>
    <row r="10" spans="1:16" ht="24.75" customHeight="1" x14ac:dyDescent="0.25">
      <c r="A10" s="217" t="s">
        <v>148</v>
      </c>
      <c r="B10" s="42"/>
      <c r="C10" s="218"/>
      <c r="D10" s="3">
        <f t="shared" si="0"/>
        <v>0</v>
      </c>
      <c r="E10" s="218"/>
      <c r="F10" s="3">
        <f t="shared" si="1"/>
        <v>0</v>
      </c>
      <c r="G10" s="218"/>
      <c r="H10" s="3">
        <f t="shared" si="2"/>
        <v>0</v>
      </c>
      <c r="I10" s="218"/>
      <c r="J10" s="3">
        <f t="shared" si="3"/>
        <v>0</v>
      </c>
      <c r="K10" s="218"/>
      <c r="L10" s="3">
        <f t="shared" si="4"/>
        <v>0</v>
      </c>
      <c r="M10" s="4">
        <f t="shared" si="5"/>
        <v>0</v>
      </c>
      <c r="N10" s="222"/>
    </row>
    <row r="11" spans="1:16" ht="24.75" customHeight="1" x14ac:dyDescent="0.25">
      <c r="A11" s="217" t="s">
        <v>149</v>
      </c>
      <c r="B11" s="42"/>
      <c r="C11" s="218"/>
      <c r="D11" s="3">
        <f t="shared" si="0"/>
        <v>0</v>
      </c>
      <c r="E11" s="218"/>
      <c r="F11" s="3">
        <f t="shared" si="1"/>
        <v>0</v>
      </c>
      <c r="G11" s="218"/>
      <c r="H11" s="3">
        <f t="shared" si="2"/>
        <v>0</v>
      </c>
      <c r="I11" s="218"/>
      <c r="J11" s="3">
        <f t="shared" si="3"/>
        <v>0</v>
      </c>
      <c r="K11" s="218"/>
      <c r="L11" s="3">
        <f t="shared" si="4"/>
        <v>0</v>
      </c>
      <c r="M11" s="4">
        <f t="shared" si="5"/>
        <v>0</v>
      </c>
      <c r="N11" s="222"/>
    </row>
    <row r="12" spans="1:16" ht="24.75" customHeight="1" x14ac:dyDescent="0.25">
      <c r="A12" s="217" t="s">
        <v>151</v>
      </c>
      <c r="B12" s="42"/>
      <c r="C12" s="218"/>
      <c r="D12" s="3">
        <f t="shared" si="0"/>
        <v>0</v>
      </c>
      <c r="E12" s="218"/>
      <c r="F12" s="3">
        <f t="shared" si="1"/>
        <v>0</v>
      </c>
      <c r="G12" s="218"/>
      <c r="H12" s="3">
        <f t="shared" si="2"/>
        <v>0</v>
      </c>
      <c r="I12" s="218"/>
      <c r="J12" s="3">
        <f t="shared" si="3"/>
        <v>0</v>
      </c>
      <c r="K12" s="218"/>
      <c r="L12" s="3">
        <f t="shared" si="4"/>
        <v>0</v>
      </c>
      <c r="M12" s="4">
        <f t="shared" si="5"/>
        <v>0</v>
      </c>
      <c r="N12" s="222"/>
    </row>
    <row r="13" spans="1:16" ht="24.75" customHeight="1" x14ac:dyDescent="0.25">
      <c r="A13" s="217" t="s">
        <v>152</v>
      </c>
      <c r="B13" s="42"/>
      <c r="C13" s="218"/>
      <c r="D13" s="3">
        <f t="shared" si="0"/>
        <v>0</v>
      </c>
      <c r="E13" s="218"/>
      <c r="F13" s="3">
        <f t="shared" si="1"/>
        <v>0</v>
      </c>
      <c r="G13" s="218"/>
      <c r="H13" s="3">
        <f t="shared" si="2"/>
        <v>0</v>
      </c>
      <c r="I13" s="218"/>
      <c r="J13" s="3">
        <f t="shared" si="3"/>
        <v>0</v>
      </c>
      <c r="K13" s="218"/>
      <c r="L13" s="3">
        <f t="shared" si="4"/>
        <v>0</v>
      </c>
      <c r="M13" s="4">
        <f t="shared" si="5"/>
        <v>0</v>
      </c>
      <c r="N13" s="222"/>
    </row>
    <row r="14" spans="1:16" ht="24.75" customHeight="1" x14ac:dyDescent="0.25">
      <c r="A14" s="217"/>
      <c r="B14" s="42"/>
      <c r="C14" s="218"/>
      <c r="D14" s="3">
        <f t="shared" si="0"/>
        <v>0</v>
      </c>
      <c r="E14" s="218"/>
      <c r="F14" s="3">
        <f t="shared" si="1"/>
        <v>0</v>
      </c>
      <c r="G14" s="218"/>
      <c r="H14" s="3">
        <f t="shared" si="2"/>
        <v>0</v>
      </c>
      <c r="I14" s="218"/>
      <c r="J14" s="3">
        <f t="shared" si="3"/>
        <v>0</v>
      </c>
      <c r="K14" s="218"/>
      <c r="L14" s="3">
        <f t="shared" si="4"/>
        <v>0</v>
      </c>
      <c r="M14" s="4">
        <f t="shared" si="5"/>
        <v>0</v>
      </c>
      <c r="N14" s="222"/>
    </row>
    <row r="15" spans="1:16" ht="24.75" customHeight="1" x14ac:dyDescent="0.25">
      <c r="A15" s="217"/>
      <c r="B15" s="42"/>
      <c r="C15" s="218"/>
      <c r="D15" s="3">
        <f t="shared" si="0"/>
        <v>0</v>
      </c>
      <c r="E15" s="218"/>
      <c r="F15" s="3">
        <f t="shared" si="1"/>
        <v>0</v>
      </c>
      <c r="G15" s="218"/>
      <c r="H15" s="3">
        <f t="shared" si="2"/>
        <v>0</v>
      </c>
      <c r="I15" s="218"/>
      <c r="J15" s="3">
        <f t="shared" si="3"/>
        <v>0</v>
      </c>
      <c r="K15" s="218"/>
      <c r="L15" s="3">
        <f t="shared" si="4"/>
        <v>0</v>
      </c>
      <c r="M15" s="4">
        <f t="shared" si="5"/>
        <v>0</v>
      </c>
      <c r="N15" s="222"/>
    </row>
    <row r="16" spans="1:16" ht="24.75" customHeight="1" x14ac:dyDescent="0.25">
      <c r="A16" s="217"/>
      <c r="B16" s="42"/>
      <c r="C16" s="218"/>
      <c r="D16" s="3">
        <f t="shared" si="0"/>
        <v>0</v>
      </c>
      <c r="E16" s="218"/>
      <c r="F16" s="3">
        <f t="shared" si="1"/>
        <v>0</v>
      </c>
      <c r="G16" s="218"/>
      <c r="H16" s="3">
        <f t="shared" si="2"/>
        <v>0</v>
      </c>
      <c r="I16" s="218"/>
      <c r="J16" s="3">
        <f t="shared" si="3"/>
        <v>0</v>
      </c>
      <c r="K16" s="218"/>
      <c r="L16" s="3">
        <f t="shared" si="4"/>
        <v>0</v>
      </c>
      <c r="M16" s="4">
        <f t="shared" si="5"/>
        <v>0</v>
      </c>
      <c r="N16" s="222"/>
    </row>
    <row r="17" spans="1:14" ht="24.75" customHeight="1" x14ac:dyDescent="0.25">
      <c r="A17" s="217"/>
      <c r="B17" s="42"/>
      <c r="C17" s="218"/>
      <c r="D17" s="3">
        <f t="shared" si="0"/>
        <v>0</v>
      </c>
      <c r="E17" s="218"/>
      <c r="F17" s="3">
        <f t="shared" si="1"/>
        <v>0</v>
      </c>
      <c r="G17" s="218"/>
      <c r="H17" s="3">
        <f t="shared" si="2"/>
        <v>0</v>
      </c>
      <c r="I17" s="218"/>
      <c r="J17" s="3">
        <f t="shared" si="3"/>
        <v>0</v>
      </c>
      <c r="K17" s="218"/>
      <c r="L17" s="3">
        <f t="shared" si="4"/>
        <v>0</v>
      </c>
      <c r="M17" s="4">
        <f t="shared" si="5"/>
        <v>0</v>
      </c>
      <c r="N17" s="222"/>
    </row>
    <row r="18" spans="1:14" ht="24.75" customHeight="1" x14ac:dyDescent="0.25">
      <c r="A18" s="217"/>
      <c r="B18" s="42"/>
      <c r="C18" s="218"/>
      <c r="D18" s="3">
        <f t="shared" si="0"/>
        <v>0</v>
      </c>
      <c r="E18" s="218"/>
      <c r="F18" s="3">
        <f t="shared" si="1"/>
        <v>0</v>
      </c>
      <c r="G18" s="218"/>
      <c r="H18" s="3">
        <f t="shared" si="2"/>
        <v>0</v>
      </c>
      <c r="I18" s="218"/>
      <c r="J18" s="3">
        <f t="shared" si="3"/>
        <v>0</v>
      </c>
      <c r="K18" s="218"/>
      <c r="L18" s="3">
        <f t="shared" si="4"/>
        <v>0</v>
      </c>
      <c r="M18" s="4">
        <f t="shared" si="5"/>
        <v>0</v>
      </c>
      <c r="N18" s="222"/>
    </row>
    <row r="19" spans="1:14" ht="24.75" customHeight="1" thickBot="1" x14ac:dyDescent="0.3">
      <c r="A19" s="219"/>
      <c r="B19" s="43"/>
      <c r="C19" s="220"/>
      <c r="D19" s="5">
        <f t="shared" si="0"/>
        <v>0</v>
      </c>
      <c r="E19" s="220"/>
      <c r="F19" s="5">
        <f t="shared" si="1"/>
        <v>0</v>
      </c>
      <c r="G19" s="220"/>
      <c r="H19" s="5">
        <f t="shared" si="2"/>
        <v>0</v>
      </c>
      <c r="I19" s="220"/>
      <c r="J19" s="5">
        <f t="shared" si="3"/>
        <v>0</v>
      </c>
      <c r="K19" s="220"/>
      <c r="L19" s="5">
        <f t="shared" si="4"/>
        <v>0</v>
      </c>
      <c r="M19" s="6">
        <f t="shared" si="5"/>
        <v>0</v>
      </c>
      <c r="N19" s="223"/>
    </row>
    <row r="20" spans="1:14" ht="15.75" thickBot="1" x14ac:dyDescent="0.3">
      <c r="A20" s="84"/>
      <c r="B20" s="86"/>
      <c r="C20" s="211"/>
      <c r="D20" s="212"/>
      <c r="E20" s="213"/>
      <c r="F20" s="89"/>
      <c r="G20" s="89"/>
      <c r="H20" s="214"/>
      <c r="I20" s="214"/>
      <c r="J20" s="212"/>
      <c r="K20" s="212"/>
      <c r="L20" s="86"/>
      <c r="M20" s="86"/>
    </row>
    <row r="21" spans="1:14" ht="15.75" thickBot="1" x14ac:dyDescent="0.3">
      <c r="A21" s="61" t="s">
        <v>153</v>
      </c>
      <c r="D21" s="2">
        <f>SUM(D8:D19)</f>
        <v>0</v>
      </c>
      <c r="F21" s="2">
        <f>SUM(F8:F19)</f>
        <v>0</v>
      </c>
      <c r="H21" s="2">
        <f>SUM(H8:H19)</f>
        <v>0</v>
      </c>
      <c r="I21" s="215"/>
      <c r="J21" s="2">
        <f>SUM(J8:J19)</f>
        <v>0</v>
      </c>
      <c r="K21" s="45"/>
      <c r="L21" s="2">
        <f>SUM(L8:L19)</f>
        <v>0</v>
      </c>
    </row>
    <row r="22" spans="1:14" ht="15.75" thickBot="1" x14ac:dyDescent="0.3"/>
    <row r="23" spans="1:14" ht="15.75" thickBot="1" x14ac:dyDescent="0.3">
      <c r="A23" s="61" t="s">
        <v>154</v>
      </c>
      <c r="C23" s="7">
        <f>SUM(M8:M19)</f>
        <v>0</v>
      </c>
    </row>
  </sheetData>
  <sheetProtection algorithmName="SHA-512" hashValue="5iI/qYlWVTVPMnp8w50NltqRr+zBhtXFjwGsXfYo8U5r4I77zoF47mOKUtytnuP1CKCxyDaPAFQHWWa3DrYH9w==" saltValue="L/g8nnqrQWqEZr8HclDWVg==" spinCount="100000" sheet="1" objects="1" scenarios="1" selectLockedCells="1"/>
  <mergeCells count="1">
    <mergeCell ref="A1:M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8" r:id="rId3" name="Button 2">
              <controlPr locked="0" defaultSize="0" print="0" autoFill="0" autoPict="0" macro="[0]!Return3">
                <anchor moveWithCells="1" sizeWithCells="1">
                  <from>
                    <xdr:col>3</xdr:col>
                    <xdr:colOff>561975</xdr:colOff>
                    <xdr:row>1</xdr:row>
                    <xdr:rowOff>171450</xdr:rowOff>
                  </from>
                  <to>
                    <xdr:col>5</xdr:col>
                    <xdr:colOff>228600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Q23"/>
  <sheetViews>
    <sheetView showGridLines="0" workbookViewId="0">
      <selection activeCell="A8" sqref="A8"/>
    </sheetView>
  </sheetViews>
  <sheetFormatPr defaultColWidth="8.85546875" defaultRowHeight="15" x14ac:dyDescent="0.25"/>
  <cols>
    <col min="1" max="1" width="26.85546875" style="44" customWidth="1"/>
    <col min="2" max="2" width="13.28515625" style="45" customWidth="1"/>
    <col min="3" max="3" width="13.28515625" style="194" customWidth="1"/>
    <col min="4" max="4" width="11.85546875" style="194" customWidth="1"/>
    <col min="5" max="5" width="10.7109375" style="46" customWidth="1"/>
    <col min="6" max="6" width="10.7109375" style="194" customWidth="1"/>
    <col min="7" max="8" width="10.7109375" style="45" customWidth="1"/>
    <col min="9" max="10" width="10.7109375" style="47" customWidth="1"/>
    <col min="11" max="12" width="10.7109375" style="44" customWidth="1"/>
    <col min="13" max="13" width="10.7109375" style="45" customWidth="1"/>
    <col min="14" max="14" width="13.28515625" style="45" customWidth="1"/>
    <col min="15" max="15" width="62" style="44" customWidth="1"/>
    <col min="16" max="18" width="8.85546875" style="44"/>
    <col min="19" max="19" width="4.5703125" style="44" customWidth="1"/>
    <col min="20" max="16384" width="8.85546875" style="44"/>
  </cols>
  <sheetData>
    <row r="1" spans="1:17" ht="18.75" x14ac:dyDescent="0.3">
      <c r="A1" s="505" t="s">
        <v>156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</row>
    <row r="2" spans="1:17" ht="15.75" thickBot="1" x14ac:dyDescent="0.3"/>
    <row r="3" spans="1:17" x14ac:dyDescent="0.25">
      <c r="A3" s="489"/>
      <c r="B3" s="490"/>
      <c r="C3" s="491"/>
      <c r="D3" s="491"/>
      <c r="E3" s="492"/>
      <c r="F3" s="493"/>
      <c r="G3" s="195"/>
      <c r="H3" s="195"/>
      <c r="I3" s="49" t="s">
        <v>163</v>
      </c>
      <c r="J3" s="224"/>
      <c r="K3" s="51"/>
      <c r="L3" s="51"/>
      <c r="M3" s="51"/>
      <c r="N3" s="50"/>
      <c r="O3" s="225"/>
    </row>
    <row r="4" spans="1:17" ht="16.5" thickBot="1" x14ac:dyDescent="0.3">
      <c r="A4" s="52"/>
      <c r="B4" s="54"/>
      <c r="C4" s="198"/>
      <c r="D4" s="198"/>
      <c r="E4" s="199"/>
      <c r="F4" s="200"/>
      <c r="G4" s="201"/>
      <c r="H4" s="201"/>
      <c r="I4" s="56" t="s">
        <v>157</v>
      </c>
      <c r="J4" s="226"/>
      <c r="K4" s="58"/>
      <c r="L4" s="58"/>
      <c r="M4" s="227"/>
      <c r="N4" s="57"/>
      <c r="O4" s="228"/>
    </row>
    <row r="5" spans="1:17" ht="15.75" x14ac:dyDescent="0.25">
      <c r="A5" s="52" t="s">
        <v>0</v>
      </c>
      <c r="B5" s="59"/>
      <c r="C5" s="203"/>
      <c r="D5" s="203"/>
      <c r="G5" s="59"/>
      <c r="H5" s="59"/>
      <c r="I5" s="44"/>
      <c r="J5" s="60"/>
      <c r="N5" s="44"/>
    </row>
    <row r="6" spans="1:17" ht="15.75" thickBot="1" x14ac:dyDescent="0.3">
      <c r="A6" s="61" t="s">
        <v>158</v>
      </c>
    </row>
    <row r="7" spans="1:17" s="72" customFormat="1" ht="35.25" customHeight="1" x14ac:dyDescent="0.25">
      <c r="A7" s="204" t="s">
        <v>137</v>
      </c>
      <c r="B7" s="205" t="s">
        <v>159</v>
      </c>
      <c r="C7" s="206" t="s">
        <v>160</v>
      </c>
      <c r="D7" s="206" t="s">
        <v>161</v>
      </c>
      <c r="E7" s="207" t="s">
        <v>141</v>
      </c>
      <c r="F7" s="206" t="s">
        <v>160</v>
      </c>
      <c r="G7" s="207" t="s">
        <v>142</v>
      </c>
      <c r="H7" s="206" t="s">
        <v>160</v>
      </c>
      <c r="I7" s="207" t="s">
        <v>143</v>
      </c>
      <c r="J7" s="206" t="s">
        <v>160</v>
      </c>
      <c r="K7" s="207" t="s">
        <v>144</v>
      </c>
      <c r="L7" s="206" t="s">
        <v>160</v>
      </c>
      <c r="M7" s="207" t="s">
        <v>145</v>
      </c>
      <c r="N7" s="208" t="s">
        <v>17</v>
      </c>
      <c r="O7" s="229" t="s">
        <v>162</v>
      </c>
    </row>
    <row r="8" spans="1:17" ht="24.75" customHeight="1" x14ac:dyDescent="0.25">
      <c r="A8" s="217"/>
      <c r="B8" s="218"/>
      <c r="C8" s="218">
        <v>1</v>
      </c>
      <c r="D8" s="233">
        <v>1</v>
      </c>
      <c r="E8" s="3">
        <f>+$B8*C8*$D8</f>
        <v>0</v>
      </c>
      <c r="F8" s="231"/>
      <c r="G8" s="3">
        <f>+$B8*F8*$D8</f>
        <v>0</v>
      </c>
      <c r="H8" s="231"/>
      <c r="I8" s="3">
        <f>+$B8*H8*$D8</f>
        <v>0</v>
      </c>
      <c r="J8" s="231"/>
      <c r="K8" s="3">
        <f>+$B8*J8*$D8</f>
        <v>0</v>
      </c>
      <c r="L8" s="231"/>
      <c r="M8" s="3">
        <f>+$B8*L8*$D8</f>
        <v>0</v>
      </c>
      <c r="N8" s="4">
        <f>+E8+G8+I8+K8+M8</f>
        <v>0</v>
      </c>
      <c r="O8" s="231"/>
      <c r="Q8" s="78"/>
    </row>
    <row r="9" spans="1:17" ht="24.75" customHeight="1" x14ac:dyDescent="0.25">
      <c r="A9" s="217"/>
      <c r="B9" s="218"/>
      <c r="C9" s="218">
        <v>1</v>
      </c>
      <c r="D9" s="233">
        <v>1</v>
      </c>
      <c r="E9" s="3">
        <f t="shared" ref="E9:E19" si="0">+$B9*C9*$D9</f>
        <v>0</v>
      </c>
      <c r="F9" s="231"/>
      <c r="G9" s="3">
        <f t="shared" ref="G9:G19" si="1">+$B9*F9*$D9</f>
        <v>0</v>
      </c>
      <c r="H9" s="231"/>
      <c r="I9" s="3">
        <f t="shared" ref="I9:I19" si="2">+$B9*H9*$D9</f>
        <v>0</v>
      </c>
      <c r="J9" s="231"/>
      <c r="K9" s="3">
        <f t="shared" ref="K9:K19" si="3">+$B9*J9*$D9</f>
        <v>0</v>
      </c>
      <c r="L9" s="231"/>
      <c r="M9" s="3">
        <f t="shared" ref="M9:M19" si="4">+$B9*L9*$D9</f>
        <v>0</v>
      </c>
      <c r="N9" s="4">
        <f t="shared" ref="N9:N19" si="5">+E9+G9+I9+K9+M9</f>
        <v>0</v>
      </c>
      <c r="O9" s="231"/>
    </row>
    <row r="10" spans="1:17" ht="24.75" customHeight="1" x14ac:dyDescent="0.25">
      <c r="A10" s="217"/>
      <c r="B10" s="218"/>
      <c r="C10" s="218">
        <v>1</v>
      </c>
      <c r="D10" s="233">
        <v>1</v>
      </c>
      <c r="E10" s="3">
        <f t="shared" si="0"/>
        <v>0</v>
      </c>
      <c r="F10" s="231"/>
      <c r="G10" s="3">
        <f t="shared" si="1"/>
        <v>0</v>
      </c>
      <c r="H10" s="231"/>
      <c r="I10" s="3">
        <f t="shared" si="2"/>
        <v>0</v>
      </c>
      <c r="J10" s="231"/>
      <c r="K10" s="3">
        <f t="shared" si="3"/>
        <v>0</v>
      </c>
      <c r="L10" s="231"/>
      <c r="M10" s="3">
        <f t="shared" si="4"/>
        <v>0</v>
      </c>
      <c r="N10" s="4">
        <f t="shared" si="5"/>
        <v>0</v>
      </c>
      <c r="O10" s="231"/>
    </row>
    <row r="11" spans="1:17" ht="24.75" customHeight="1" x14ac:dyDescent="0.25">
      <c r="A11" s="217"/>
      <c r="B11" s="218"/>
      <c r="C11" s="218">
        <v>1</v>
      </c>
      <c r="D11" s="233">
        <v>1</v>
      </c>
      <c r="E11" s="3">
        <f t="shared" si="0"/>
        <v>0</v>
      </c>
      <c r="F11" s="231"/>
      <c r="G11" s="3">
        <f t="shared" si="1"/>
        <v>0</v>
      </c>
      <c r="H11" s="231"/>
      <c r="I11" s="3">
        <f t="shared" si="2"/>
        <v>0</v>
      </c>
      <c r="J11" s="231"/>
      <c r="K11" s="3">
        <f t="shared" si="3"/>
        <v>0</v>
      </c>
      <c r="L11" s="231"/>
      <c r="M11" s="3">
        <f t="shared" si="4"/>
        <v>0</v>
      </c>
      <c r="N11" s="4">
        <f t="shared" si="5"/>
        <v>0</v>
      </c>
      <c r="O11" s="231"/>
    </row>
    <row r="12" spans="1:17" ht="24.75" customHeight="1" x14ac:dyDescent="0.25">
      <c r="A12" s="217"/>
      <c r="B12" s="218"/>
      <c r="C12" s="218">
        <v>1</v>
      </c>
      <c r="D12" s="233">
        <v>1</v>
      </c>
      <c r="E12" s="3">
        <f t="shared" si="0"/>
        <v>0</v>
      </c>
      <c r="F12" s="231"/>
      <c r="G12" s="3">
        <f t="shared" si="1"/>
        <v>0</v>
      </c>
      <c r="H12" s="231"/>
      <c r="I12" s="3">
        <f t="shared" si="2"/>
        <v>0</v>
      </c>
      <c r="J12" s="231"/>
      <c r="K12" s="3">
        <f t="shared" si="3"/>
        <v>0</v>
      </c>
      <c r="L12" s="231"/>
      <c r="M12" s="3">
        <f t="shared" si="4"/>
        <v>0</v>
      </c>
      <c r="N12" s="4">
        <f t="shared" si="5"/>
        <v>0</v>
      </c>
      <c r="O12" s="231"/>
    </row>
    <row r="13" spans="1:17" ht="24.75" customHeight="1" x14ac:dyDescent="0.25">
      <c r="A13" s="217"/>
      <c r="B13" s="218"/>
      <c r="C13" s="218">
        <v>1</v>
      </c>
      <c r="D13" s="233">
        <v>1</v>
      </c>
      <c r="E13" s="3">
        <f t="shared" si="0"/>
        <v>0</v>
      </c>
      <c r="F13" s="231"/>
      <c r="G13" s="3">
        <f t="shared" si="1"/>
        <v>0</v>
      </c>
      <c r="H13" s="231"/>
      <c r="I13" s="3">
        <f t="shared" si="2"/>
        <v>0</v>
      </c>
      <c r="J13" s="231"/>
      <c r="K13" s="3">
        <f t="shared" si="3"/>
        <v>0</v>
      </c>
      <c r="L13" s="231"/>
      <c r="M13" s="3">
        <f t="shared" si="4"/>
        <v>0</v>
      </c>
      <c r="N13" s="4">
        <f t="shared" si="5"/>
        <v>0</v>
      </c>
      <c r="O13" s="231"/>
    </row>
    <row r="14" spans="1:17" ht="24.75" customHeight="1" x14ac:dyDescent="0.25">
      <c r="A14" s="217"/>
      <c r="B14" s="218"/>
      <c r="C14" s="218">
        <v>1</v>
      </c>
      <c r="D14" s="233">
        <v>1</v>
      </c>
      <c r="E14" s="3">
        <f t="shared" si="0"/>
        <v>0</v>
      </c>
      <c r="F14" s="231"/>
      <c r="G14" s="3">
        <f t="shared" si="1"/>
        <v>0</v>
      </c>
      <c r="H14" s="231"/>
      <c r="I14" s="3">
        <f t="shared" si="2"/>
        <v>0</v>
      </c>
      <c r="J14" s="231"/>
      <c r="K14" s="3">
        <f t="shared" si="3"/>
        <v>0</v>
      </c>
      <c r="L14" s="231"/>
      <c r="M14" s="3">
        <f t="shared" si="4"/>
        <v>0</v>
      </c>
      <c r="N14" s="4">
        <f t="shared" si="5"/>
        <v>0</v>
      </c>
      <c r="O14" s="231"/>
    </row>
    <row r="15" spans="1:17" ht="24.75" customHeight="1" x14ac:dyDescent="0.25">
      <c r="A15" s="217"/>
      <c r="B15" s="218"/>
      <c r="C15" s="218">
        <v>1</v>
      </c>
      <c r="D15" s="233">
        <v>1</v>
      </c>
      <c r="E15" s="3">
        <f t="shared" si="0"/>
        <v>0</v>
      </c>
      <c r="F15" s="231"/>
      <c r="G15" s="3">
        <f t="shared" si="1"/>
        <v>0</v>
      </c>
      <c r="H15" s="231"/>
      <c r="I15" s="3">
        <f t="shared" si="2"/>
        <v>0</v>
      </c>
      <c r="J15" s="231"/>
      <c r="K15" s="3">
        <f t="shared" si="3"/>
        <v>0</v>
      </c>
      <c r="L15" s="231"/>
      <c r="M15" s="3">
        <f t="shared" si="4"/>
        <v>0</v>
      </c>
      <c r="N15" s="4">
        <f t="shared" si="5"/>
        <v>0</v>
      </c>
      <c r="O15" s="231"/>
    </row>
    <row r="16" spans="1:17" ht="24.75" customHeight="1" x14ac:dyDescent="0.25">
      <c r="A16" s="217"/>
      <c r="B16" s="218"/>
      <c r="C16" s="218">
        <v>1</v>
      </c>
      <c r="D16" s="233">
        <v>1</v>
      </c>
      <c r="E16" s="3">
        <f t="shared" si="0"/>
        <v>0</v>
      </c>
      <c r="F16" s="231"/>
      <c r="G16" s="3">
        <f t="shared" si="1"/>
        <v>0</v>
      </c>
      <c r="H16" s="231"/>
      <c r="I16" s="3">
        <f t="shared" si="2"/>
        <v>0</v>
      </c>
      <c r="J16" s="231"/>
      <c r="K16" s="3">
        <f t="shared" si="3"/>
        <v>0</v>
      </c>
      <c r="L16" s="231"/>
      <c r="M16" s="3">
        <f t="shared" si="4"/>
        <v>0</v>
      </c>
      <c r="N16" s="4">
        <f t="shared" si="5"/>
        <v>0</v>
      </c>
      <c r="O16" s="231"/>
    </row>
    <row r="17" spans="1:15" ht="24.75" customHeight="1" x14ac:dyDescent="0.25">
      <c r="A17" s="217"/>
      <c r="B17" s="218"/>
      <c r="C17" s="218">
        <v>1</v>
      </c>
      <c r="D17" s="233">
        <v>1</v>
      </c>
      <c r="E17" s="3">
        <f t="shared" si="0"/>
        <v>0</v>
      </c>
      <c r="F17" s="231"/>
      <c r="G17" s="3">
        <f t="shared" si="1"/>
        <v>0</v>
      </c>
      <c r="H17" s="231"/>
      <c r="I17" s="3">
        <f t="shared" si="2"/>
        <v>0</v>
      </c>
      <c r="J17" s="231"/>
      <c r="K17" s="3">
        <f t="shared" si="3"/>
        <v>0</v>
      </c>
      <c r="L17" s="231"/>
      <c r="M17" s="3">
        <f t="shared" si="4"/>
        <v>0</v>
      </c>
      <c r="N17" s="4">
        <f t="shared" si="5"/>
        <v>0</v>
      </c>
      <c r="O17" s="231"/>
    </row>
    <row r="18" spans="1:15" ht="24.75" customHeight="1" x14ac:dyDescent="0.25">
      <c r="A18" s="217"/>
      <c r="B18" s="218"/>
      <c r="C18" s="218">
        <v>1</v>
      </c>
      <c r="D18" s="233">
        <v>1</v>
      </c>
      <c r="E18" s="3">
        <f t="shared" si="0"/>
        <v>0</v>
      </c>
      <c r="F18" s="231"/>
      <c r="G18" s="3">
        <f t="shared" si="1"/>
        <v>0</v>
      </c>
      <c r="H18" s="231"/>
      <c r="I18" s="3">
        <f t="shared" si="2"/>
        <v>0</v>
      </c>
      <c r="J18" s="231"/>
      <c r="K18" s="3">
        <f t="shared" si="3"/>
        <v>0</v>
      </c>
      <c r="L18" s="231"/>
      <c r="M18" s="3">
        <f t="shared" si="4"/>
        <v>0</v>
      </c>
      <c r="N18" s="4">
        <f t="shared" si="5"/>
        <v>0</v>
      </c>
      <c r="O18" s="231"/>
    </row>
    <row r="19" spans="1:15" ht="24.75" customHeight="1" thickBot="1" x14ac:dyDescent="0.3">
      <c r="A19" s="219"/>
      <c r="B19" s="220"/>
      <c r="C19" s="220">
        <v>1</v>
      </c>
      <c r="D19" s="234">
        <v>1</v>
      </c>
      <c r="E19" s="5">
        <f t="shared" si="0"/>
        <v>0</v>
      </c>
      <c r="F19" s="232"/>
      <c r="G19" s="5">
        <f t="shared" si="1"/>
        <v>0</v>
      </c>
      <c r="H19" s="232"/>
      <c r="I19" s="5">
        <f t="shared" si="2"/>
        <v>0</v>
      </c>
      <c r="J19" s="232"/>
      <c r="K19" s="5">
        <f t="shared" si="3"/>
        <v>0</v>
      </c>
      <c r="L19" s="232"/>
      <c r="M19" s="5">
        <f t="shared" si="4"/>
        <v>0</v>
      </c>
      <c r="N19" s="6">
        <f t="shared" si="5"/>
        <v>0</v>
      </c>
      <c r="O19" s="232"/>
    </row>
    <row r="20" spans="1:15" ht="15.75" thickBot="1" x14ac:dyDescent="0.3">
      <c r="A20" s="84"/>
      <c r="B20" s="86"/>
      <c r="C20" s="211"/>
      <c r="D20" s="211"/>
      <c r="E20" s="212"/>
      <c r="F20" s="213"/>
      <c r="G20" s="89"/>
      <c r="H20" s="89"/>
      <c r="I20" s="214"/>
      <c r="J20" s="214"/>
      <c r="K20" s="212"/>
      <c r="L20" s="212"/>
      <c r="M20" s="86"/>
      <c r="N20" s="86"/>
    </row>
    <row r="21" spans="1:15" ht="15.75" thickBot="1" x14ac:dyDescent="0.3">
      <c r="A21" s="61" t="s">
        <v>253</v>
      </c>
      <c r="E21" s="2">
        <f>SUM(E8:E19)</f>
        <v>0</v>
      </c>
      <c r="G21" s="2">
        <f>SUM(G8:G19)</f>
        <v>0</v>
      </c>
      <c r="I21" s="2">
        <f>SUM(I8:I19)</f>
        <v>0</v>
      </c>
      <c r="J21" s="215"/>
      <c r="K21" s="2">
        <f>SUM(K8:K19)</f>
        <v>0</v>
      </c>
      <c r="L21" s="45"/>
      <c r="M21" s="2">
        <f>SUM(M8:M19)</f>
        <v>0</v>
      </c>
    </row>
    <row r="22" spans="1:15" ht="15.75" thickBot="1" x14ac:dyDescent="0.3"/>
    <row r="23" spans="1:15" ht="15.75" thickBot="1" x14ac:dyDescent="0.3">
      <c r="A23" s="61" t="s">
        <v>254</v>
      </c>
      <c r="C23" s="7">
        <f>SUM(N8:N19)</f>
        <v>0</v>
      </c>
      <c r="D23" s="230"/>
    </row>
  </sheetData>
  <sheetProtection algorithmName="SHA-512" hashValue="22vj1DnOYy0HebsMGf5CSnaCFky7QpWS5yyCBF1F4/hcqT9PTmg5goGkmVFFfSG29ng85GD/OkGwJtXGztr+Sw==" saltValue="2MzgHeJdCCZXqbfUDCmMYQ==" spinCount="100000" sheet="1" objects="1" scenarios="1" selectLockedCells="1"/>
  <mergeCells count="1">
    <mergeCell ref="A1:N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3" name="Button 1">
              <controlPr locked="0" defaultSize="0" print="0" autoFill="0" autoPict="0" macro="[0]!Return4">
                <anchor moveWithCells="1" sizeWithCells="1">
                  <from>
                    <xdr:col>5</xdr:col>
                    <xdr:colOff>0</xdr:colOff>
                    <xdr:row>1</xdr:row>
                    <xdr:rowOff>123825</xdr:rowOff>
                  </from>
                  <to>
                    <xdr:col>6</xdr:col>
                    <xdr:colOff>381000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V23"/>
  <sheetViews>
    <sheetView showGridLines="0" workbookViewId="0">
      <selection activeCell="A8" sqref="A8"/>
    </sheetView>
  </sheetViews>
  <sheetFormatPr defaultColWidth="8.85546875" defaultRowHeight="15" x14ac:dyDescent="0.25"/>
  <cols>
    <col min="1" max="1" width="26.85546875" style="44" customWidth="1"/>
    <col min="2" max="2" width="10.7109375" style="45" customWidth="1"/>
    <col min="3" max="3" width="10.7109375" style="44" customWidth="1"/>
    <col min="4" max="5" width="10.7109375" style="194" customWidth="1"/>
    <col min="6" max="7" width="10.7109375" style="46" customWidth="1"/>
    <col min="8" max="8" width="10.7109375" style="194" customWidth="1"/>
    <col min="9" max="11" width="10.7109375" style="45" customWidth="1"/>
    <col min="12" max="14" width="10.7109375" style="47" customWidth="1"/>
    <col min="15" max="17" width="10.7109375" style="44" customWidth="1"/>
    <col min="18" max="19" width="10.7109375" style="45" customWidth="1"/>
    <col min="20" max="20" width="36.7109375" style="44" customWidth="1"/>
    <col min="21" max="23" width="8.85546875" style="44"/>
    <col min="24" max="24" width="4.5703125" style="44" customWidth="1"/>
    <col min="25" max="16384" width="8.85546875" style="44"/>
  </cols>
  <sheetData>
    <row r="1" spans="1:22" ht="18.75" x14ac:dyDescent="0.3">
      <c r="A1" s="505" t="s">
        <v>164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</row>
    <row r="2" spans="1:22" ht="15.75" thickBot="1" x14ac:dyDescent="0.3">
      <c r="A2" s="87"/>
      <c r="B2" s="212"/>
      <c r="C2" s="87"/>
      <c r="D2" s="213"/>
      <c r="E2" s="213"/>
      <c r="F2" s="88"/>
      <c r="G2" s="88"/>
      <c r="H2" s="213"/>
    </row>
    <row r="3" spans="1:22" x14ac:dyDescent="0.25">
      <c r="A3" s="489"/>
      <c r="B3" s="490"/>
      <c r="C3" s="489"/>
      <c r="D3" s="491"/>
      <c r="E3" s="491"/>
      <c r="F3" s="492"/>
      <c r="G3" s="492"/>
      <c r="H3" s="493"/>
      <c r="I3" s="195"/>
      <c r="J3" s="195"/>
      <c r="K3" s="195"/>
      <c r="L3" s="49" t="s">
        <v>179</v>
      </c>
      <c r="M3" s="235"/>
      <c r="N3" s="224"/>
      <c r="O3" s="51"/>
      <c r="P3" s="51"/>
      <c r="Q3" s="51"/>
      <c r="R3" s="51"/>
      <c r="S3" s="50"/>
      <c r="T3" s="225"/>
    </row>
    <row r="4" spans="1:22" ht="15.75" x14ac:dyDescent="0.25">
      <c r="A4" s="52"/>
      <c r="B4" s="54"/>
      <c r="C4" s="52"/>
      <c r="D4" s="198"/>
      <c r="E4" s="198"/>
      <c r="F4" s="199"/>
      <c r="G4" s="199"/>
      <c r="H4" s="200"/>
      <c r="I4" s="201"/>
      <c r="J4" s="201"/>
      <c r="K4" s="201"/>
      <c r="L4" s="236" t="s">
        <v>175</v>
      </c>
      <c r="M4" s="199"/>
      <c r="N4" s="199"/>
      <c r="O4" s="237" t="s">
        <v>176</v>
      </c>
      <c r="P4" s="197"/>
      <c r="Q4" s="197"/>
      <c r="R4" s="202"/>
      <c r="S4" s="195"/>
      <c r="T4" s="238"/>
    </row>
    <row r="5" spans="1:22" ht="16.5" thickBot="1" x14ac:dyDescent="0.3">
      <c r="A5" s="52" t="s">
        <v>0</v>
      </c>
      <c r="B5" s="59"/>
      <c r="C5" s="52"/>
      <c r="D5" s="203"/>
      <c r="E5" s="203"/>
      <c r="I5" s="59"/>
      <c r="J5" s="59"/>
      <c r="K5" s="59"/>
      <c r="L5" s="56" t="s">
        <v>177</v>
      </c>
      <c r="M5" s="239"/>
      <c r="N5" s="240"/>
      <c r="O5" s="241" t="s">
        <v>178</v>
      </c>
      <c r="P5" s="239"/>
      <c r="Q5" s="239"/>
      <c r="R5" s="242"/>
      <c r="S5" s="239"/>
      <c r="T5" s="228"/>
    </row>
    <row r="6" spans="1:22" ht="15.75" thickBot="1" x14ac:dyDescent="0.3">
      <c r="A6" s="61" t="s">
        <v>165</v>
      </c>
      <c r="C6" s="61"/>
      <c r="H6" s="494" t="s">
        <v>315</v>
      </c>
    </row>
    <row r="7" spans="1:22" s="72" customFormat="1" ht="35.25" customHeight="1" x14ac:dyDescent="0.25">
      <c r="A7" s="204" t="s">
        <v>137</v>
      </c>
      <c r="B7" s="205" t="s">
        <v>166</v>
      </c>
      <c r="C7" s="243" t="s">
        <v>172</v>
      </c>
      <c r="D7" s="206" t="s">
        <v>140</v>
      </c>
      <c r="E7" s="206" t="s">
        <v>161</v>
      </c>
      <c r="F7" s="207" t="s">
        <v>141</v>
      </c>
      <c r="G7" s="207" t="s">
        <v>172</v>
      </c>
      <c r="H7" s="206" t="s">
        <v>140</v>
      </c>
      <c r="I7" s="207" t="s">
        <v>142</v>
      </c>
      <c r="J7" s="207" t="s">
        <v>172</v>
      </c>
      <c r="K7" s="206" t="s">
        <v>140</v>
      </c>
      <c r="L7" s="207" t="s">
        <v>143</v>
      </c>
      <c r="M7" s="207" t="s">
        <v>172</v>
      </c>
      <c r="N7" s="206" t="s">
        <v>140</v>
      </c>
      <c r="O7" s="207" t="s">
        <v>144</v>
      </c>
      <c r="P7" s="207" t="s">
        <v>172</v>
      </c>
      <c r="Q7" s="206" t="s">
        <v>140</v>
      </c>
      <c r="R7" s="207" t="s">
        <v>145</v>
      </c>
      <c r="S7" s="208" t="s">
        <v>17</v>
      </c>
      <c r="T7" s="244" t="s">
        <v>162</v>
      </c>
    </row>
    <row r="8" spans="1:22" ht="24.75" customHeight="1" x14ac:dyDescent="0.25">
      <c r="A8" s="217" t="s">
        <v>167</v>
      </c>
      <c r="B8" s="42"/>
      <c r="C8" s="245"/>
      <c r="D8" s="10">
        <v>1</v>
      </c>
      <c r="E8" s="233">
        <v>1</v>
      </c>
      <c r="F8" s="3">
        <f>+$B8*D8*$E8*$C8</f>
        <v>0</v>
      </c>
      <c r="G8" s="245"/>
      <c r="H8" s="247"/>
      <c r="I8" s="3">
        <f>+$B8*G8*H8*$E8</f>
        <v>0</v>
      </c>
      <c r="J8" s="245"/>
      <c r="K8" s="247"/>
      <c r="L8" s="3">
        <f>+$B8*J8*K8*$E8</f>
        <v>0</v>
      </c>
      <c r="M8" s="245"/>
      <c r="N8" s="247"/>
      <c r="O8" s="3">
        <f>+$B8*M8*N8*$E8</f>
        <v>0</v>
      </c>
      <c r="P8" s="245"/>
      <c r="Q8" s="247"/>
      <c r="R8" s="3">
        <f>+$B8*P8*Q8*$E8</f>
        <v>0</v>
      </c>
      <c r="S8" s="4">
        <f>+F8+I8+L8+O8+R8</f>
        <v>0</v>
      </c>
      <c r="T8" s="248"/>
      <c r="V8" s="78"/>
    </row>
    <row r="9" spans="1:22" ht="24.75" customHeight="1" x14ac:dyDescent="0.25">
      <c r="A9" s="217" t="s">
        <v>168</v>
      </c>
      <c r="B9" s="42"/>
      <c r="C9" s="245"/>
      <c r="D9" s="10">
        <v>1</v>
      </c>
      <c r="E9" s="233">
        <v>1</v>
      </c>
      <c r="F9" s="3">
        <f>+$B9*D9*$E9*$C9</f>
        <v>0</v>
      </c>
      <c r="G9" s="245"/>
      <c r="H9" s="247"/>
      <c r="I9" s="3">
        <f>+$B9*G9*H9*$E9</f>
        <v>0</v>
      </c>
      <c r="J9" s="245"/>
      <c r="K9" s="247"/>
      <c r="L9" s="3">
        <f>+$B9*J9*K9*$E9</f>
        <v>0</v>
      </c>
      <c r="M9" s="245"/>
      <c r="N9" s="247"/>
      <c r="O9" s="3">
        <f>+$B9*M9*N9*$E9</f>
        <v>0</v>
      </c>
      <c r="P9" s="245"/>
      <c r="Q9" s="247"/>
      <c r="R9" s="3">
        <f>+$B9*P9*Q9*$E9</f>
        <v>0</v>
      </c>
      <c r="S9" s="4">
        <f t="shared" ref="S9:S11" si="0">+F9+I9+L9+O9+R9</f>
        <v>0</v>
      </c>
      <c r="T9" s="249"/>
    </row>
    <row r="10" spans="1:22" ht="24.75" customHeight="1" x14ac:dyDescent="0.25">
      <c r="A10" s="217" t="s">
        <v>169</v>
      </c>
      <c r="B10" s="42"/>
      <c r="C10" s="245"/>
      <c r="D10" s="246"/>
      <c r="E10" s="233">
        <v>1</v>
      </c>
      <c r="F10" s="3">
        <f>+$B10*D10*$E10*$C10</f>
        <v>0</v>
      </c>
      <c r="G10" s="245"/>
      <c r="H10" s="247"/>
      <c r="I10" s="3">
        <f>+$B10*G10*H10*$E10</f>
        <v>0</v>
      </c>
      <c r="J10" s="245"/>
      <c r="K10" s="247"/>
      <c r="L10" s="3">
        <f>+$B10*J10*K10*$E10</f>
        <v>0</v>
      </c>
      <c r="M10" s="245"/>
      <c r="N10" s="247"/>
      <c r="O10" s="3">
        <f>+$B10*M10*N10*$E10</f>
        <v>0</v>
      </c>
      <c r="P10" s="245"/>
      <c r="Q10" s="247"/>
      <c r="R10" s="3">
        <f>+$B10*P10*Q10*$E10</f>
        <v>0</v>
      </c>
      <c r="S10" s="4">
        <f t="shared" si="0"/>
        <v>0</v>
      </c>
      <c r="T10" s="249"/>
    </row>
    <row r="11" spans="1:22" ht="24.75" customHeight="1" x14ac:dyDescent="0.25">
      <c r="A11" s="217" t="s">
        <v>170</v>
      </c>
      <c r="B11" s="42"/>
      <c r="C11" s="245"/>
      <c r="D11" s="246"/>
      <c r="E11" s="233">
        <v>1</v>
      </c>
      <c r="F11" s="3">
        <f>IF(D11&gt;2,($B11*0.75)*2+$B11*(D11-2),$B11*0.75*D11)*C11*$E11</f>
        <v>0</v>
      </c>
      <c r="G11" s="245"/>
      <c r="H11" s="247"/>
      <c r="I11" s="3">
        <f>IF(H11&gt;2,($B11*0.75)*2+$B11*(H11-2),$B11*0.75*H11)*G11*$E11</f>
        <v>0</v>
      </c>
      <c r="J11" s="245"/>
      <c r="K11" s="247"/>
      <c r="L11" s="3">
        <f>IF(K11&gt;2,($B11*0.75)*2+$B11*(K11-2),$B11*0.75*K11)*J11*$E11</f>
        <v>0</v>
      </c>
      <c r="M11" s="245"/>
      <c r="N11" s="247"/>
      <c r="O11" s="3">
        <f>IF(N11&gt;2,($B11*0.75)*2+$B11*(N11-2),$B11*0.75*N11)*M11*$E11</f>
        <v>0</v>
      </c>
      <c r="P11" s="245"/>
      <c r="Q11" s="247"/>
      <c r="R11" s="3">
        <f>IF(Q11&gt;2,($B11*0.75)*2+$B11*(Q11-2),$B11*0.75*Q11)*P11*$E11</f>
        <v>0</v>
      </c>
      <c r="S11" s="4">
        <f t="shared" si="0"/>
        <v>0</v>
      </c>
      <c r="T11" s="249"/>
    </row>
    <row r="12" spans="1:22" ht="24.75" customHeight="1" x14ac:dyDescent="0.25">
      <c r="A12" s="216" t="s">
        <v>171</v>
      </c>
      <c r="B12" s="8">
        <f>+'Other Rates'!H38</f>
        <v>0.57999999999999996</v>
      </c>
      <c r="C12" s="245"/>
      <c r="D12" s="246"/>
      <c r="E12" s="233">
        <v>1</v>
      </c>
      <c r="F12" s="3">
        <f t="shared" ref="F12:F19" si="1">+$B12*D12*$E12*$C12</f>
        <v>0</v>
      </c>
      <c r="G12" s="245"/>
      <c r="H12" s="247"/>
      <c r="I12" s="3">
        <f t="shared" ref="I12:I19" si="2">+$B12*G12*H12*$E12</f>
        <v>0</v>
      </c>
      <c r="J12" s="245"/>
      <c r="K12" s="247"/>
      <c r="L12" s="3">
        <f t="shared" ref="L12:L19" si="3">+$B12*J12*K12*$E12</f>
        <v>0</v>
      </c>
      <c r="M12" s="245"/>
      <c r="N12" s="247"/>
      <c r="O12" s="3">
        <f t="shared" ref="O12:O19" si="4">+$B12*M12*N12*$E12</f>
        <v>0</v>
      </c>
      <c r="P12" s="245"/>
      <c r="Q12" s="247"/>
      <c r="R12" s="3">
        <f t="shared" ref="R12:R19" si="5">+$B12*P12*Q12*$E12</f>
        <v>0</v>
      </c>
      <c r="S12" s="4">
        <f t="shared" ref="S12" si="6">+F12+I12+L12+O12+R12</f>
        <v>0</v>
      </c>
      <c r="T12" s="249"/>
    </row>
    <row r="13" spans="1:22" ht="24.75" customHeight="1" x14ac:dyDescent="0.25">
      <c r="A13" s="217"/>
      <c r="B13" s="42"/>
      <c r="C13" s="245"/>
      <c r="D13" s="246"/>
      <c r="E13" s="233">
        <v>1</v>
      </c>
      <c r="F13" s="3">
        <f t="shared" si="1"/>
        <v>0</v>
      </c>
      <c r="G13" s="245"/>
      <c r="H13" s="247"/>
      <c r="I13" s="3">
        <f t="shared" si="2"/>
        <v>0</v>
      </c>
      <c r="J13" s="245"/>
      <c r="K13" s="247"/>
      <c r="L13" s="3">
        <f t="shared" si="3"/>
        <v>0</v>
      </c>
      <c r="M13" s="245"/>
      <c r="N13" s="247"/>
      <c r="O13" s="3">
        <f t="shared" si="4"/>
        <v>0</v>
      </c>
      <c r="P13" s="245"/>
      <c r="Q13" s="247"/>
      <c r="R13" s="3">
        <f t="shared" si="5"/>
        <v>0</v>
      </c>
      <c r="S13" s="4">
        <f t="shared" ref="S13:S19" si="7">+F13+I13+L13+O13+R13</f>
        <v>0</v>
      </c>
      <c r="T13" s="249"/>
    </row>
    <row r="14" spans="1:22" ht="24.75" customHeight="1" x14ac:dyDescent="0.25">
      <c r="A14" s="217"/>
      <c r="B14" s="42"/>
      <c r="C14" s="245"/>
      <c r="D14" s="246"/>
      <c r="E14" s="233">
        <v>1</v>
      </c>
      <c r="F14" s="3">
        <f t="shared" si="1"/>
        <v>0</v>
      </c>
      <c r="G14" s="245"/>
      <c r="H14" s="247"/>
      <c r="I14" s="3">
        <f t="shared" si="2"/>
        <v>0</v>
      </c>
      <c r="J14" s="245"/>
      <c r="K14" s="247"/>
      <c r="L14" s="3">
        <f t="shared" si="3"/>
        <v>0</v>
      </c>
      <c r="M14" s="245"/>
      <c r="N14" s="247"/>
      <c r="O14" s="3">
        <f t="shared" si="4"/>
        <v>0</v>
      </c>
      <c r="P14" s="245"/>
      <c r="Q14" s="247"/>
      <c r="R14" s="3">
        <f t="shared" si="5"/>
        <v>0</v>
      </c>
      <c r="S14" s="4">
        <f t="shared" si="7"/>
        <v>0</v>
      </c>
      <c r="T14" s="249"/>
    </row>
    <row r="15" spans="1:22" ht="24.75" customHeight="1" x14ac:dyDescent="0.25">
      <c r="A15" s="217"/>
      <c r="B15" s="42"/>
      <c r="C15" s="245"/>
      <c r="D15" s="246"/>
      <c r="E15" s="233">
        <v>1</v>
      </c>
      <c r="F15" s="3">
        <f t="shared" si="1"/>
        <v>0</v>
      </c>
      <c r="G15" s="245"/>
      <c r="H15" s="247"/>
      <c r="I15" s="3">
        <f t="shared" si="2"/>
        <v>0</v>
      </c>
      <c r="J15" s="245"/>
      <c r="K15" s="247"/>
      <c r="L15" s="3">
        <f t="shared" si="3"/>
        <v>0</v>
      </c>
      <c r="M15" s="245"/>
      <c r="N15" s="247"/>
      <c r="O15" s="3">
        <f t="shared" si="4"/>
        <v>0</v>
      </c>
      <c r="P15" s="245"/>
      <c r="Q15" s="247"/>
      <c r="R15" s="3">
        <f t="shared" si="5"/>
        <v>0</v>
      </c>
      <c r="S15" s="4">
        <f t="shared" si="7"/>
        <v>0</v>
      </c>
      <c r="T15" s="249"/>
    </row>
    <row r="16" spans="1:22" ht="24.75" customHeight="1" x14ac:dyDescent="0.25">
      <c r="A16" s="217"/>
      <c r="B16" s="42"/>
      <c r="C16" s="245"/>
      <c r="D16" s="246"/>
      <c r="E16" s="233">
        <v>1</v>
      </c>
      <c r="F16" s="3">
        <f t="shared" si="1"/>
        <v>0</v>
      </c>
      <c r="G16" s="245"/>
      <c r="H16" s="247"/>
      <c r="I16" s="3">
        <f t="shared" si="2"/>
        <v>0</v>
      </c>
      <c r="J16" s="245"/>
      <c r="K16" s="247"/>
      <c r="L16" s="3">
        <f t="shared" si="3"/>
        <v>0</v>
      </c>
      <c r="M16" s="245"/>
      <c r="N16" s="247"/>
      <c r="O16" s="3">
        <f t="shared" si="4"/>
        <v>0</v>
      </c>
      <c r="P16" s="245"/>
      <c r="Q16" s="247"/>
      <c r="R16" s="3">
        <f t="shared" si="5"/>
        <v>0</v>
      </c>
      <c r="S16" s="4">
        <f t="shared" si="7"/>
        <v>0</v>
      </c>
      <c r="T16" s="249"/>
    </row>
    <row r="17" spans="1:20" ht="24.75" customHeight="1" x14ac:dyDescent="0.25">
      <c r="A17" s="217"/>
      <c r="B17" s="42"/>
      <c r="C17" s="245"/>
      <c r="D17" s="246"/>
      <c r="E17" s="233">
        <v>1</v>
      </c>
      <c r="F17" s="3">
        <f t="shared" si="1"/>
        <v>0</v>
      </c>
      <c r="G17" s="245"/>
      <c r="H17" s="247"/>
      <c r="I17" s="3">
        <f t="shared" si="2"/>
        <v>0</v>
      </c>
      <c r="J17" s="245"/>
      <c r="K17" s="247"/>
      <c r="L17" s="3">
        <f t="shared" si="3"/>
        <v>0</v>
      </c>
      <c r="M17" s="245"/>
      <c r="N17" s="247"/>
      <c r="O17" s="3">
        <f t="shared" si="4"/>
        <v>0</v>
      </c>
      <c r="P17" s="245"/>
      <c r="Q17" s="247"/>
      <c r="R17" s="3">
        <f t="shared" si="5"/>
        <v>0</v>
      </c>
      <c r="S17" s="4">
        <f t="shared" si="7"/>
        <v>0</v>
      </c>
      <c r="T17" s="249"/>
    </row>
    <row r="18" spans="1:20" ht="24.75" customHeight="1" x14ac:dyDescent="0.25">
      <c r="A18" s="217"/>
      <c r="B18" s="42"/>
      <c r="C18" s="245"/>
      <c r="D18" s="246"/>
      <c r="E18" s="233">
        <v>1</v>
      </c>
      <c r="F18" s="3">
        <f t="shared" si="1"/>
        <v>0</v>
      </c>
      <c r="G18" s="245"/>
      <c r="H18" s="247"/>
      <c r="I18" s="3">
        <f t="shared" si="2"/>
        <v>0</v>
      </c>
      <c r="J18" s="245"/>
      <c r="K18" s="247"/>
      <c r="L18" s="3">
        <f t="shared" si="3"/>
        <v>0</v>
      </c>
      <c r="M18" s="245"/>
      <c r="N18" s="247"/>
      <c r="O18" s="3">
        <f t="shared" si="4"/>
        <v>0</v>
      </c>
      <c r="P18" s="245"/>
      <c r="Q18" s="247"/>
      <c r="R18" s="3">
        <f t="shared" si="5"/>
        <v>0</v>
      </c>
      <c r="S18" s="4">
        <f t="shared" si="7"/>
        <v>0</v>
      </c>
      <c r="T18" s="249"/>
    </row>
    <row r="19" spans="1:20" ht="24.75" customHeight="1" thickBot="1" x14ac:dyDescent="0.3">
      <c r="A19" s="219"/>
      <c r="B19" s="42"/>
      <c r="C19" s="245"/>
      <c r="D19" s="246"/>
      <c r="E19" s="233">
        <v>1</v>
      </c>
      <c r="F19" s="3">
        <f t="shared" si="1"/>
        <v>0</v>
      </c>
      <c r="G19" s="245"/>
      <c r="H19" s="247"/>
      <c r="I19" s="3">
        <f t="shared" si="2"/>
        <v>0</v>
      </c>
      <c r="J19" s="245"/>
      <c r="K19" s="247"/>
      <c r="L19" s="3">
        <f t="shared" si="3"/>
        <v>0</v>
      </c>
      <c r="M19" s="245"/>
      <c r="N19" s="247"/>
      <c r="O19" s="3">
        <f t="shared" si="4"/>
        <v>0</v>
      </c>
      <c r="P19" s="245"/>
      <c r="Q19" s="247"/>
      <c r="R19" s="3">
        <f t="shared" si="5"/>
        <v>0</v>
      </c>
      <c r="S19" s="4">
        <f t="shared" si="7"/>
        <v>0</v>
      </c>
      <c r="T19" s="250"/>
    </row>
    <row r="20" spans="1:20" ht="15.75" thickBot="1" x14ac:dyDescent="0.3">
      <c r="A20" s="84"/>
      <c r="B20" s="86"/>
      <c r="C20" s="84"/>
      <c r="D20" s="211"/>
      <c r="E20" s="211"/>
      <c r="F20" s="212"/>
      <c r="G20" s="212"/>
      <c r="H20" s="213"/>
      <c r="I20" s="89"/>
      <c r="J20" s="89"/>
      <c r="K20" s="89"/>
      <c r="L20" s="214"/>
      <c r="M20" s="214"/>
      <c r="N20" s="214"/>
      <c r="O20" s="212"/>
      <c r="P20" s="212"/>
      <c r="Q20" s="212"/>
      <c r="R20" s="86"/>
      <c r="S20" s="86"/>
    </row>
    <row r="21" spans="1:20" ht="15.75" thickBot="1" x14ac:dyDescent="0.3">
      <c r="A21" s="61" t="s">
        <v>255</v>
      </c>
      <c r="C21" s="61"/>
      <c r="F21" s="2">
        <f>SUM(F8:F19)</f>
        <v>0</v>
      </c>
      <c r="G21" s="212"/>
      <c r="I21" s="2">
        <f>SUM(I8:I19)</f>
        <v>0</v>
      </c>
      <c r="J21" s="212"/>
      <c r="L21" s="2">
        <f>SUM(L8:L19)</f>
        <v>0</v>
      </c>
      <c r="M21" s="212"/>
      <c r="N21" s="215"/>
      <c r="O21" s="2">
        <f>SUM(O8:O19)</f>
        <v>0</v>
      </c>
      <c r="P21" s="212"/>
      <c r="Q21" s="45"/>
      <c r="R21" s="2">
        <f>SUM(R8:R19)</f>
        <v>0</v>
      </c>
    </row>
    <row r="22" spans="1:20" ht="15.75" thickBot="1" x14ac:dyDescent="0.3"/>
    <row r="23" spans="1:20" ht="15.75" thickBot="1" x14ac:dyDescent="0.3">
      <c r="A23" s="61" t="s">
        <v>256</v>
      </c>
      <c r="C23" s="61"/>
      <c r="D23" s="7">
        <f>SUM(S8:S19)</f>
        <v>0</v>
      </c>
      <c r="E23" s="230"/>
    </row>
  </sheetData>
  <sheetProtection algorithmName="SHA-512" hashValue="K9uff3BSWYW6q0bM2fLOIbO+RwNIhBn7E8FKNEg3Vs90Ypo1wgieNxy7ugkROVrStYnZ8ywprXhegl3OR3OlkQ==" saltValue="NetBThV3kf4+WbHRlnshnA==" spinCount="100000" sheet="1" objects="1" scenarios="1" selectLockedCells="1"/>
  <mergeCells count="1">
    <mergeCell ref="A1:T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3" name="Button 1">
              <controlPr locked="0" defaultSize="0" print="0" autoFill="0" autoPict="0" macro="[0]!Return5">
                <anchor moveWithCells="1" sizeWithCells="1">
                  <from>
                    <xdr:col>5</xdr:col>
                    <xdr:colOff>38100</xdr:colOff>
                    <xdr:row>1</xdr:row>
                    <xdr:rowOff>57150</xdr:rowOff>
                  </from>
                  <to>
                    <xdr:col>6</xdr:col>
                    <xdr:colOff>419100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Q23"/>
  <sheetViews>
    <sheetView showGridLines="0" workbookViewId="0">
      <selection activeCell="A8" sqref="A8"/>
    </sheetView>
  </sheetViews>
  <sheetFormatPr defaultColWidth="8.85546875" defaultRowHeight="15" x14ac:dyDescent="0.25"/>
  <cols>
    <col min="1" max="1" width="26.85546875" style="44" customWidth="1"/>
    <col min="2" max="2" width="13.28515625" style="45" customWidth="1"/>
    <col min="3" max="3" width="13.28515625" style="194" customWidth="1"/>
    <col min="4" max="4" width="11.85546875" style="194" customWidth="1"/>
    <col min="5" max="5" width="10.7109375" style="46" customWidth="1"/>
    <col min="6" max="6" width="10.7109375" style="194" customWidth="1"/>
    <col min="7" max="8" width="10.7109375" style="45" customWidth="1"/>
    <col min="9" max="10" width="10.7109375" style="47" customWidth="1"/>
    <col min="11" max="12" width="10.7109375" style="44" customWidth="1"/>
    <col min="13" max="13" width="10.7109375" style="45" customWidth="1"/>
    <col min="14" max="14" width="13.28515625" style="45" customWidth="1"/>
    <col min="15" max="15" width="62" style="44" customWidth="1"/>
    <col min="16" max="18" width="8.85546875" style="44"/>
    <col min="19" max="19" width="4.5703125" style="44" customWidth="1"/>
    <col min="20" max="16384" width="8.85546875" style="44"/>
  </cols>
  <sheetData>
    <row r="1" spans="1:17" ht="18.75" x14ac:dyDescent="0.3">
      <c r="A1" s="505" t="s">
        <v>207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</row>
    <row r="3" spans="1:17" x14ac:dyDescent="0.25">
      <c r="A3" s="489"/>
      <c r="B3" s="490"/>
      <c r="C3" s="491"/>
      <c r="D3" s="491"/>
      <c r="E3" s="492"/>
      <c r="F3" s="493"/>
      <c r="G3" s="195"/>
      <c r="H3" s="195"/>
      <c r="I3" s="199"/>
      <c r="J3" s="251"/>
      <c r="K3" s="197"/>
      <c r="L3" s="197"/>
      <c r="M3" s="197"/>
      <c r="N3" s="195"/>
      <c r="O3" s="87"/>
    </row>
    <row r="4" spans="1:17" ht="15.75" x14ac:dyDescent="0.25">
      <c r="A4" s="52"/>
      <c r="B4" s="54"/>
      <c r="C4" s="198"/>
      <c r="D4" s="198"/>
      <c r="E4" s="199"/>
      <c r="F4" s="200"/>
      <c r="G4" s="201"/>
      <c r="H4" s="201"/>
      <c r="I4" s="199"/>
      <c r="J4" s="199"/>
      <c r="K4" s="197"/>
      <c r="L4" s="197"/>
      <c r="M4" s="202"/>
      <c r="N4" s="195"/>
      <c r="O4" s="87"/>
    </row>
    <row r="5" spans="1:17" ht="15.75" x14ac:dyDescent="0.25">
      <c r="A5" s="52" t="s">
        <v>0</v>
      </c>
      <c r="B5" s="59"/>
      <c r="C5" s="203"/>
      <c r="D5" s="203"/>
      <c r="G5" s="59"/>
      <c r="H5" s="59"/>
      <c r="I5" s="44"/>
      <c r="J5" s="60"/>
      <c r="N5" s="44"/>
    </row>
    <row r="6" spans="1:17" ht="15.75" thickBot="1" x14ac:dyDescent="0.3">
      <c r="A6" s="61" t="s">
        <v>208</v>
      </c>
    </row>
    <row r="7" spans="1:17" s="72" customFormat="1" ht="35.25" customHeight="1" x14ac:dyDescent="0.25">
      <c r="A7" s="204" t="s">
        <v>137</v>
      </c>
      <c r="B7" s="205" t="s">
        <v>159</v>
      </c>
      <c r="C7" s="206" t="s">
        <v>160</v>
      </c>
      <c r="D7" s="206" t="s">
        <v>161</v>
      </c>
      <c r="E7" s="207" t="s">
        <v>141</v>
      </c>
      <c r="F7" s="206" t="s">
        <v>160</v>
      </c>
      <c r="G7" s="207" t="s">
        <v>142</v>
      </c>
      <c r="H7" s="206" t="s">
        <v>160</v>
      </c>
      <c r="I7" s="207" t="s">
        <v>143</v>
      </c>
      <c r="J7" s="206" t="s">
        <v>160</v>
      </c>
      <c r="K7" s="207" t="s">
        <v>144</v>
      </c>
      <c r="L7" s="206" t="s">
        <v>160</v>
      </c>
      <c r="M7" s="207" t="s">
        <v>145</v>
      </c>
      <c r="N7" s="208" t="s">
        <v>17</v>
      </c>
      <c r="O7" s="229" t="s">
        <v>162</v>
      </c>
    </row>
    <row r="8" spans="1:17" ht="24.75" customHeight="1" x14ac:dyDescent="0.25">
      <c r="A8" s="217" t="s">
        <v>219</v>
      </c>
      <c r="B8" s="252"/>
      <c r="C8" s="218">
        <v>1</v>
      </c>
      <c r="D8" s="233">
        <v>1</v>
      </c>
      <c r="E8" s="3">
        <f>+$B8*C8*$D8</f>
        <v>0</v>
      </c>
      <c r="F8" s="218"/>
      <c r="G8" s="3">
        <f>+$B8*F8*$D8</f>
        <v>0</v>
      </c>
      <c r="H8" s="218"/>
      <c r="I8" s="3">
        <f>+$B8*H8*$D8</f>
        <v>0</v>
      </c>
      <c r="J8" s="218"/>
      <c r="K8" s="3">
        <f>+$B8*J8*$D8</f>
        <v>0</v>
      </c>
      <c r="L8" s="218"/>
      <c r="M8" s="3">
        <f>+$B8*L8*$D8</f>
        <v>0</v>
      </c>
      <c r="N8" s="4">
        <f>+E8+G8+I8+K8+M8</f>
        <v>0</v>
      </c>
      <c r="O8" s="254"/>
      <c r="Q8" s="78"/>
    </row>
    <row r="9" spans="1:17" ht="24.75" customHeight="1" x14ac:dyDescent="0.25">
      <c r="A9" s="217" t="s">
        <v>220</v>
      </c>
      <c r="B9" s="252"/>
      <c r="C9" s="218">
        <v>1</v>
      </c>
      <c r="D9" s="233">
        <v>1</v>
      </c>
      <c r="E9" s="3">
        <f t="shared" ref="E9:E19" si="0">+$B9*C9*$D9</f>
        <v>0</v>
      </c>
      <c r="F9" s="218"/>
      <c r="G9" s="3">
        <f t="shared" ref="G9:G19" si="1">+$B9*F9*$D9</f>
        <v>0</v>
      </c>
      <c r="H9" s="218"/>
      <c r="I9" s="3">
        <f t="shared" ref="I9:I19" si="2">+$B9*H9*$D9</f>
        <v>0</v>
      </c>
      <c r="J9" s="218"/>
      <c r="K9" s="3">
        <f t="shared" ref="K9:K19" si="3">+$B9*J9*$D9</f>
        <v>0</v>
      </c>
      <c r="L9" s="218"/>
      <c r="M9" s="3">
        <f t="shared" ref="M9:M19" si="4">+$B9*L9*$D9</f>
        <v>0</v>
      </c>
      <c r="N9" s="4">
        <f t="shared" ref="N9:N19" si="5">+E9+G9+I9+K9+M9</f>
        <v>0</v>
      </c>
      <c r="O9" s="255"/>
    </row>
    <row r="10" spans="1:17" ht="24.75" customHeight="1" x14ac:dyDescent="0.25">
      <c r="A10" s="217" t="s">
        <v>211</v>
      </c>
      <c r="B10" s="252"/>
      <c r="C10" s="218">
        <v>1</v>
      </c>
      <c r="D10" s="233">
        <v>1</v>
      </c>
      <c r="E10" s="3">
        <f t="shared" si="0"/>
        <v>0</v>
      </c>
      <c r="F10" s="218"/>
      <c r="G10" s="3">
        <f t="shared" si="1"/>
        <v>0</v>
      </c>
      <c r="H10" s="218"/>
      <c r="I10" s="3">
        <f t="shared" si="2"/>
        <v>0</v>
      </c>
      <c r="J10" s="218"/>
      <c r="K10" s="3">
        <f t="shared" si="3"/>
        <v>0</v>
      </c>
      <c r="L10" s="218"/>
      <c r="M10" s="3">
        <f t="shared" si="4"/>
        <v>0</v>
      </c>
      <c r="N10" s="4">
        <f t="shared" si="5"/>
        <v>0</v>
      </c>
      <c r="O10" s="255"/>
    </row>
    <row r="11" spans="1:17" ht="24.75" customHeight="1" x14ac:dyDescent="0.25">
      <c r="A11" s="217" t="s">
        <v>212</v>
      </c>
      <c r="B11" s="252"/>
      <c r="C11" s="218">
        <v>1</v>
      </c>
      <c r="D11" s="233">
        <v>1</v>
      </c>
      <c r="E11" s="3">
        <f t="shared" si="0"/>
        <v>0</v>
      </c>
      <c r="F11" s="218"/>
      <c r="G11" s="3">
        <f t="shared" si="1"/>
        <v>0</v>
      </c>
      <c r="H11" s="218"/>
      <c r="I11" s="3">
        <f t="shared" si="2"/>
        <v>0</v>
      </c>
      <c r="J11" s="218"/>
      <c r="K11" s="3">
        <f t="shared" si="3"/>
        <v>0</v>
      </c>
      <c r="L11" s="218"/>
      <c r="M11" s="3">
        <f t="shared" si="4"/>
        <v>0</v>
      </c>
      <c r="N11" s="4">
        <f t="shared" si="5"/>
        <v>0</v>
      </c>
      <c r="O11" s="255"/>
    </row>
    <row r="12" spans="1:17" ht="24.75" customHeight="1" x14ac:dyDescent="0.25">
      <c r="A12" s="217" t="s">
        <v>213</v>
      </c>
      <c r="B12" s="252"/>
      <c r="C12" s="218">
        <v>1</v>
      </c>
      <c r="D12" s="233">
        <v>1</v>
      </c>
      <c r="E12" s="3">
        <f t="shared" si="0"/>
        <v>0</v>
      </c>
      <c r="F12" s="218"/>
      <c r="G12" s="3">
        <f t="shared" si="1"/>
        <v>0</v>
      </c>
      <c r="H12" s="218"/>
      <c r="I12" s="3">
        <f t="shared" si="2"/>
        <v>0</v>
      </c>
      <c r="J12" s="218"/>
      <c r="K12" s="3">
        <f t="shared" si="3"/>
        <v>0</v>
      </c>
      <c r="L12" s="218"/>
      <c r="M12" s="3">
        <f t="shared" si="4"/>
        <v>0</v>
      </c>
      <c r="N12" s="4">
        <f t="shared" si="5"/>
        <v>0</v>
      </c>
      <c r="O12" s="255"/>
    </row>
    <row r="13" spans="1:17" ht="24.75" customHeight="1" x14ac:dyDescent="0.25">
      <c r="A13" s="217" t="s">
        <v>214</v>
      </c>
      <c r="B13" s="252"/>
      <c r="C13" s="218">
        <v>1</v>
      </c>
      <c r="D13" s="233">
        <v>1</v>
      </c>
      <c r="E13" s="3">
        <f t="shared" si="0"/>
        <v>0</v>
      </c>
      <c r="F13" s="218"/>
      <c r="G13" s="3">
        <f t="shared" si="1"/>
        <v>0</v>
      </c>
      <c r="H13" s="218"/>
      <c r="I13" s="3">
        <f t="shared" si="2"/>
        <v>0</v>
      </c>
      <c r="J13" s="218"/>
      <c r="K13" s="3">
        <f t="shared" si="3"/>
        <v>0</v>
      </c>
      <c r="L13" s="218"/>
      <c r="M13" s="3">
        <f t="shared" si="4"/>
        <v>0</v>
      </c>
      <c r="N13" s="4">
        <f t="shared" si="5"/>
        <v>0</v>
      </c>
      <c r="O13" s="255"/>
    </row>
    <row r="14" spans="1:17" ht="24.75" customHeight="1" x14ac:dyDescent="0.25">
      <c r="A14" s="217" t="s">
        <v>215</v>
      </c>
      <c r="B14" s="252"/>
      <c r="C14" s="218">
        <v>1</v>
      </c>
      <c r="D14" s="233">
        <v>1</v>
      </c>
      <c r="E14" s="3">
        <f t="shared" si="0"/>
        <v>0</v>
      </c>
      <c r="F14" s="218"/>
      <c r="G14" s="3">
        <f t="shared" si="1"/>
        <v>0</v>
      </c>
      <c r="H14" s="218"/>
      <c r="I14" s="3">
        <f t="shared" si="2"/>
        <v>0</v>
      </c>
      <c r="J14" s="218"/>
      <c r="K14" s="3">
        <f t="shared" si="3"/>
        <v>0</v>
      </c>
      <c r="L14" s="218"/>
      <c r="M14" s="3">
        <f t="shared" si="4"/>
        <v>0</v>
      </c>
      <c r="N14" s="4">
        <f t="shared" si="5"/>
        <v>0</v>
      </c>
      <c r="O14" s="255"/>
    </row>
    <row r="15" spans="1:17" ht="24.75" customHeight="1" x14ac:dyDescent="0.25">
      <c r="A15" s="217" t="s">
        <v>216</v>
      </c>
      <c r="B15" s="252"/>
      <c r="C15" s="218">
        <v>1</v>
      </c>
      <c r="D15" s="233">
        <v>1</v>
      </c>
      <c r="E15" s="3">
        <f t="shared" si="0"/>
        <v>0</v>
      </c>
      <c r="F15" s="218"/>
      <c r="G15" s="3">
        <f t="shared" si="1"/>
        <v>0</v>
      </c>
      <c r="H15" s="218"/>
      <c r="I15" s="3">
        <f t="shared" si="2"/>
        <v>0</v>
      </c>
      <c r="J15" s="218"/>
      <c r="K15" s="3">
        <f t="shared" si="3"/>
        <v>0</v>
      </c>
      <c r="L15" s="218"/>
      <c r="M15" s="3">
        <f t="shared" si="4"/>
        <v>0</v>
      </c>
      <c r="N15" s="4">
        <f t="shared" si="5"/>
        <v>0</v>
      </c>
      <c r="O15" s="255"/>
    </row>
    <row r="16" spans="1:17" ht="24.75" customHeight="1" x14ac:dyDescent="0.25">
      <c r="A16" s="217" t="s">
        <v>217</v>
      </c>
      <c r="B16" s="252"/>
      <c r="C16" s="218">
        <v>1</v>
      </c>
      <c r="D16" s="233">
        <v>1</v>
      </c>
      <c r="E16" s="3">
        <f t="shared" si="0"/>
        <v>0</v>
      </c>
      <c r="F16" s="218"/>
      <c r="G16" s="3">
        <f t="shared" si="1"/>
        <v>0</v>
      </c>
      <c r="H16" s="218"/>
      <c r="I16" s="3">
        <f t="shared" si="2"/>
        <v>0</v>
      </c>
      <c r="J16" s="218"/>
      <c r="K16" s="3">
        <f t="shared" si="3"/>
        <v>0</v>
      </c>
      <c r="L16" s="218"/>
      <c r="M16" s="3">
        <f t="shared" si="4"/>
        <v>0</v>
      </c>
      <c r="N16" s="4">
        <f t="shared" si="5"/>
        <v>0</v>
      </c>
      <c r="O16" s="255"/>
    </row>
    <row r="17" spans="1:15" ht="24.75" customHeight="1" x14ac:dyDescent="0.25">
      <c r="A17" s="217" t="s">
        <v>218</v>
      </c>
      <c r="B17" s="252"/>
      <c r="C17" s="218">
        <v>1</v>
      </c>
      <c r="D17" s="233">
        <v>1</v>
      </c>
      <c r="E17" s="3">
        <f t="shared" si="0"/>
        <v>0</v>
      </c>
      <c r="F17" s="218"/>
      <c r="G17" s="3">
        <f t="shared" si="1"/>
        <v>0</v>
      </c>
      <c r="H17" s="218"/>
      <c r="I17" s="3">
        <f t="shared" si="2"/>
        <v>0</v>
      </c>
      <c r="J17" s="218"/>
      <c r="K17" s="3">
        <f t="shared" si="3"/>
        <v>0</v>
      </c>
      <c r="L17" s="218"/>
      <c r="M17" s="3">
        <f t="shared" si="4"/>
        <v>0</v>
      </c>
      <c r="N17" s="4">
        <f t="shared" si="5"/>
        <v>0</v>
      </c>
      <c r="O17" s="255"/>
    </row>
    <row r="18" spans="1:15" ht="24.75" customHeight="1" x14ac:dyDescent="0.25">
      <c r="A18" s="217"/>
      <c r="B18" s="252"/>
      <c r="C18" s="218">
        <v>1</v>
      </c>
      <c r="D18" s="233">
        <v>1</v>
      </c>
      <c r="E18" s="3">
        <f t="shared" si="0"/>
        <v>0</v>
      </c>
      <c r="F18" s="218"/>
      <c r="G18" s="3">
        <f t="shared" si="1"/>
        <v>0</v>
      </c>
      <c r="H18" s="218"/>
      <c r="I18" s="3">
        <f t="shared" si="2"/>
        <v>0</v>
      </c>
      <c r="J18" s="218"/>
      <c r="K18" s="3">
        <f t="shared" si="3"/>
        <v>0</v>
      </c>
      <c r="L18" s="218"/>
      <c r="M18" s="3">
        <f t="shared" si="4"/>
        <v>0</v>
      </c>
      <c r="N18" s="4">
        <f t="shared" si="5"/>
        <v>0</v>
      </c>
      <c r="O18" s="255"/>
    </row>
    <row r="19" spans="1:15" ht="24.75" customHeight="1" thickBot="1" x14ac:dyDescent="0.3">
      <c r="A19" s="219"/>
      <c r="B19" s="253"/>
      <c r="C19" s="220">
        <v>1</v>
      </c>
      <c r="D19" s="234">
        <v>1</v>
      </c>
      <c r="E19" s="5">
        <f t="shared" si="0"/>
        <v>0</v>
      </c>
      <c r="F19" s="220"/>
      <c r="G19" s="5">
        <f t="shared" si="1"/>
        <v>0</v>
      </c>
      <c r="H19" s="220"/>
      <c r="I19" s="5">
        <f t="shared" si="2"/>
        <v>0</v>
      </c>
      <c r="J19" s="220"/>
      <c r="K19" s="5">
        <f t="shared" si="3"/>
        <v>0</v>
      </c>
      <c r="L19" s="220"/>
      <c r="M19" s="5">
        <f t="shared" si="4"/>
        <v>0</v>
      </c>
      <c r="N19" s="6">
        <f t="shared" si="5"/>
        <v>0</v>
      </c>
      <c r="O19" s="256"/>
    </row>
    <row r="20" spans="1:15" ht="15.75" thickBot="1" x14ac:dyDescent="0.3">
      <c r="A20" s="84"/>
      <c r="B20" s="86"/>
      <c r="C20" s="211"/>
      <c r="D20" s="211"/>
      <c r="E20" s="212"/>
      <c r="F20" s="213"/>
      <c r="G20" s="89"/>
      <c r="H20" s="89"/>
      <c r="I20" s="214"/>
      <c r="J20" s="214"/>
      <c r="K20" s="212"/>
      <c r="L20" s="212"/>
      <c r="M20" s="86"/>
      <c r="N20" s="86"/>
    </row>
    <row r="21" spans="1:15" ht="15.75" thickBot="1" x14ac:dyDescent="0.3">
      <c r="A21" s="61" t="s">
        <v>257</v>
      </c>
      <c r="E21" s="2">
        <f>SUM(E8:E19)</f>
        <v>0</v>
      </c>
      <c r="G21" s="2">
        <f>SUM(G8:G19)</f>
        <v>0</v>
      </c>
      <c r="I21" s="2">
        <f>SUM(I8:I19)</f>
        <v>0</v>
      </c>
      <c r="J21" s="215"/>
      <c r="K21" s="2">
        <f>SUM(K8:K19)</f>
        <v>0</v>
      </c>
      <c r="L21" s="45"/>
      <c r="M21" s="2">
        <f>SUM(M8:M19)</f>
        <v>0</v>
      </c>
    </row>
    <row r="22" spans="1:15" ht="15.75" thickBot="1" x14ac:dyDescent="0.3"/>
    <row r="23" spans="1:15" ht="15.75" thickBot="1" x14ac:dyDescent="0.3">
      <c r="A23" s="61" t="s">
        <v>210</v>
      </c>
      <c r="C23" s="7">
        <f>SUM(N8:N19)</f>
        <v>0</v>
      </c>
      <c r="D23" s="230"/>
    </row>
  </sheetData>
  <sheetProtection algorithmName="SHA-512" hashValue="4A4Wl0zDWvdMb3nzsFSWwlwsIcL72ytW6Vm1NKjpfzdkdJ2cMYjKDP/ZCZdVxwZS0yHE6U/zzp8G8XSgrZFBLQ==" saltValue="ei+9ZU96NTPKi+dOSuZWcw==" spinCount="100000" sheet="1" objects="1" scenarios="1" selectLockedCells="1"/>
  <mergeCells count="1">
    <mergeCell ref="A1:N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3" name="Button 1">
              <controlPr locked="0" defaultSize="0" print="0" autoFill="0" autoPict="0" macro="[0]!Return6">
                <anchor moveWithCells="1" sizeWithCells="1">
                  <from>
                    <xdr:col>5</xdr:col>
                    <xdr:colOff>85725</xdr:colOff>
                    <xdr:row>2</xdr:row>
                    <xdr:rowOff>9525</xdr:rowOff>
                  </from>
                  <to>
                    <xdr:col>6</xdr:col>
                    <xdr:colOff>466725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O35"/>
  <sheetViews>
    <sheetView showGridLines="0" workbookViewId="0">
      <selection activeCell="B12" sqref="B12"/>
    </sheetView>
  </sheetViews>
  <sheetFormatPr defaultColWidth="8.85546875" defaultRowHeight="15" x14ac:dyDescent="0.25"/>
  <cols>
    <col min="1" max="1" width="26.85546875" style="44" customWidth="1"/>
    <col min="2" max="2" width="12.7109375" style="45" customWidth="1"/>
    <col min="3" max="5" width="12.7109375" style="194" customWidth="1"/>
    <col min="6" max="6" width="12.7109375" style="45" customWidth="1"/>
    <col min="7" max="7" width="10.7109375" style="45" customWidth="1"/>
    <col min="8" max="9" width="10.7109375" style="47" customWidth="1"/>
    <col min="10" max="11" width="10.7109375" style="44" customWidth="1"/>
    <col min="12" max="12" width="10.7109375" style="45" customWidth="1"/>
    <col min="13" max="13" width="13.28515625" style="45" customWidth="1"/>
    <col min="14" max="14" width="15.7109375" style="44" customWidth="1"/>
    <col min="15" max="17" width="8.85546875" style="44"/>
    <col min="18" max="18" width="4.5703125" style="44" customWidth="1"/>
    <col min="19" max="16384" width="8.85546875" style="44"/>
  </cols>
  <sheetData>
    <row r="1" spans="1:15" ht="18.75" x14ac:dyDescent="0.3">
      <c r="A1" s="257" t="s">
        <v>189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5" ht="19.5" thickBot="1" x14ac:dyDescent="0.3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5" x14ac:dyDescent="0.25">
      <c r="G3" s="258" t="s">
        <v>196</v>
      </c>
      <c r="H3" s="259"/>
      <c r="I3" s="259"/>
      <c r="J3" s="284" t="s">
        <v>194</v>
      </c>
      <c r="K3" s="260"/>
      <c r="L3" s="261"/>
      <c r="M3" s="262"/>
      <c r="N3" s="260"/>
      <c r="O3" s="225"/>
    </row>
    <row r="4" spans="1:15" x14ac:dyDescent="0.25">
      <c r="A4" s="489"/>
      <c r="B4" s="490"/>
      <c r="C4" s="491"/>
      <c r="D4" s="491"/>
      <c r="E4" s="493"/>
      <c r="F4" s="195"/>
      <c r="G4" s="263" t="s">
        <v>197</v>
      </c>
      <c r="H4" s="264"/>
      <c r="I4" s="265"/>
      <c r="J4" s="285" t="s">
        <v>193</v>
      </c>
      <c r="K4" s="266"/>
      <c r="L4" s="267"/>
      <c r="M4" s="268"/>
      <c r="N4" s="268"/>
      <c r="O4" s="238"/>
    </row>
    <row r="5" spans="1:15" ht="15.75" x14ac:dyDescent="0.25">
      <c r="A5" s="52"/>
      <c r="B5" s="54"/>
      <c r="C5" s="198"/>
      <c r="D5" s="198"/>
      <c r="E5" s="200"/>
      <c r="F5" s="201"/>
      <c r="G5" s="263" t="s">
        <v>198</v>
      </c>
      <c r="H5" s="387"/>
      <c r="I5" s="265"/>
      <c r="J5" s="388" t="s">
        <v>195</v>
      </c>
      <c r="K5" s="266"/>
      <c r="L5" s="267"/>
      <c r="M5" s="268"/>
      <c r="N5" s="268"/>
      <c r="O5" s="238"/>
    </row>
    <row r="6" spans="1:15" ht="16.5" thickBot="1" x14ac:dyDescent="0.3">
      <c r="A6" s="52" t="s">
        <v>0</v>
      </c>
      <c r="B6" s="59"/>
      <c r="C6" s="203"/>
      <c r="D6" s="203"/>
      <c r="F6" s="59"/>
      <c r="G6" s="269" t="s">
        <v>292</v>
      </c>
      <c r="H6" s="389"/>
      <c r="I6" s="270"/>
      <c r="J6" s="390"/>
      <c r="K6" s="271"/>
      <c r="L6" s="286" t="s">
        <v>293</v>
      </c>
      <c r="M6" s="272"/>
      <c r="N6" s="272"/>
      <c r="O6" s="228"/>
    </row>
    <row r="7" spans="1:15" x14ac:dyDescent="0.25">
      <c r="A7" s="61" t="s">
        <v>190</v>
      </c>
      <c r="G7" s="273" t="s">
        <v>239</v>
      </c>
      <c r="H7" s="274"/>
      <c r="I7" s="274"/>
      <c r="J7" s="61"/>
      <c r="K7" s="275">
        <v>25000</v>
      </c>
      <c r="M7" s="273" t="s">
        <v>258</v>
      </c>
      <c r="N7" s="275">
        <f>+J14+J21+J28+J35</f>
        <v>0</v>
      </c>
    </row>
    <row r="8" spans="1:15" ht="15.75" thickBot="1" x14ac:dyDescent="0.3">
      <c r="A8" s="61"/>
    </row>
    <row r="9" spans="1:15" ht="24.75" customHeight="1" thickBot="1" x14ac:dyDescent="0.3">
      <c r="A9" s="276" t="s">
        <v>205</v>
      </c>
      <c r="B9" s="282"/>
      <c r="C9" s="280"/>
      <c r="D9" s="280"/>
      <c r="E9" s="280"/>
      <c r="F9" s="281"/>
      <c r="G9" s="517" t="s">
        <v>206</v>
      </c>
      <c r="H9" s="518"/>
      <c r="I9" s="518"/>
      <c r="J9" s="518"/>
      <c r="K9" s="518"/>
      <c r="L9" s="518"/>
      <c r="M9" s="518"/>
      <c r="N9" s="519"/>
    </row>
    <row r="10" spans="1:15" s="72" customFormat="1" ht="35.25" customHeight="1" x14ac:dyDescent="0.25">
      <c r="A10" s="204" t="s">
        <v>204</v>
      </c>
      <c r="B10" s="205" t="s">
        <v>19</v>
      </c>
      <c r="C10" s="206" t="s">
        <v>20</v>
      </c>
      <c r="D10" s="206" t="s">
        <v>21</v>
      </c>
      <c r="E10" s="206" t="s">
        <v>22</v>
      </c>
      <c r="F10" s="277" t="s">
        <v>23</v>
      </c>
      <c r="G10" s="508" t="s">
        <v>241</v>
      </c>
      <c r="H10" s="509"/>
      <c r="I10" s="509"/>
      <c r="J10" s="509"/>
      <c r="K10" s="509"/>
      <c r="L10" s="509"/>
      <c r="M10" s="509"/>
      <c r="N10" s="510"/>
    </row>
    <row r="11" spans="1:15" ht="24.75" customHeight="1" x14ac:dyDescent="0.25">
      <c r="A11" s="210" t="s">
        <v>201</v>
      </c>
      <c r="B11" s="42"/>
      <c r="C11" s="218"/>
      <c r="D11" s="218"/>
      <c r="E11" s="218"/>
      <c r="F11" s="283"/>
      <c r="G11" s="511"/>
      <c r="H11" s="512"/>
      <c r="I11" s="512"/>
      <c r="J11" s="512"/>
      <c r="K11" s="512"/>
      <c r="L11" s="512"/>
      <c r="M11" s="512"/>
      <c r="N11" s="513"/>
    </row>
    <row r="12" spans="1:15" ht="24.75" customHeight="1" x14ac:dyDescent="0.25">
      <c r="A12" s="210" t="s">
        <v>202</v>
      </c>
      <c r="B12" s="42"/>
      <c r="C12" s="218"/>
      <c r="D12" s="218"/>
      <c r="E12" s="218"/>
      <c r="F12" s="283"/>
      <c r="G12" s="511"/>
      <c r="H12" s="512"/>
      <c r="I12" s="512"/>
      <c r="J12" s="512"/>
      <c r="K12" s="512"/>
      <c r="L12" s="512"/>
      <c r="M12" s="512"/>
      <c r="N12" s="513"/>
    </row>
    <row r="13" spans="1:15" s="87" customFormat="1" ht="24.75" customHeight="1" thickBot="1" x14ac:dyDescent="0.3">
      <c r="A13" s="278" t="s">
        <v>203</v>
      </c>
      <c r="B13" s="14">
        <f>SUM(B11:B12)</f>
        <v>0</v>
      </c>
      <c r="C13" s="14">
        <f t="shared" ref="C13:F13" si="0">SUM(C11:C12)</f>
        <v>0</v>
      </c>
      <c r="D13" s="14">
        <f t="shared" si="0"/>
        <v>0</v>
      </c>
      <c r="E13" s="14">
        <f t="shared" si="0"/>
        <v>0</v>
      </c>
      <c r="F13" s="15">
        <f t="shared" si="0"/>
        <v>0</v>
      </c>
      <c r="G13" s="514"/>
      <c r="H13" s="515"/>
      <c r="I13" s="515"/>
      <c r="J13" s="512"/>
      <c r="K13" s="515"/>
      <c r="L13" s="515"/>
      <c r="M13" s="512"/>
      <c r="N13" s="516"/>
    </row>
    <row r="14" spans="1:15" s="87" customFormat="1" ht="24.75" customHeight="1" x14ac:dyDescent="0.25">
      <c r="A14" s="279" t="s">
        <v>240</v>
      </c>
      <c r="B14" s="16">
        <f>IF(B13&lt;=$K$7,B13,$K$7)</f>
        <v>0</v>
      </c>
      <c r="C14" s="9">
        <f>IF(B14+C13&gt;=$K$7,$K$7-B14,+C13)</f>
        <v>0</v>
      </c>
      <c r="D14" s="9">
        <f>IF(B14+C14+D13&gt;=$K$7,$K$7-B14-C14,+D13)</f>
        <v>0</v>
      </c>
      <c r="E14" s="9">
        <f>IF(+B14+C14+D14+E13&gt;=$K$7,$K$7-B14-C14-D14,+E13)</f>
        <v>0</v>
      </c>
      <c r="F14" s="9">
        <f>IF(+B14+C14+D14+E14+F13&gt;=$K$7,$K$7-B14-C14-D14-E14,+F13)</f>
        <v>0</v>
      </c>
      <c r="H14" s="55" t="s">
        <v>243</v>
      </c>
      <c r="I14" s="55"/>
      <c r="J14" s="17">
        <f>SUM(B13:F13)</f>
        <v>0</v>
      </c>
      <c r="K14" s="55"/>
      <c r="L14" s="55" t="s">
        <v>242</v>
      </c>
      <c r="M14" s="17">
        <f>SUM(B14:F14)</f>
        <v>0</v>
      </c>
    </row>
    <row r="15" spans="1:15" ht="15.75" thickBot="1" x14ac:dyDescent="0.3"/>
    <row r="16" spans="1:15" ht="24.75" customHeight="1" thickBot="1" x14ac:dyDescent="0.3">
      <c r="A16" s="276" t="s">
        <v>205</v>
      </c>
      <c r="B16" s="282"/>
      <c r="C16" s="280"/>
      <c r="D16" s="280"/>
      <c r="E16" s="280"/>
      <c r="F16" s="281"/>
      <c r="G16" s="517" t="s">
        <v>206</v>
      </c>
      <c r="H16" s="518"/>
      <c r="I16" s="518"/>
      <c r="J16" s="518"/>
      <c r="K16" s="518"/>
      <c r="L16" s="518"/>
      <c r="M16" s="518"/>
      <c r="N16" s="519"/>
    </row>
    <row r="17" spans="1:14" s="72" customFormat="1" ht="35.25" customHeight="1" x14ac:dyDescent="0.25">
      <c r="A17" s="204" t="s">
        <v>204</v>
      </c>
      <c r="B17" s="205" t="s">
        <v>19</v>
      </c>
      <c r="C17" s="206" t="s">
        <v>20</v>
      </c>
      <c r="D17" s="206" t="s">
        <v>21</v>
      </c>
      <c r="E17" s="206" t="s">
        <v>22</v>
      </c>
      <c r="F17" s="277" t="s">
        <v>23</v>
      </c>
      <c r="G17" s="508" t="s">
        <v>241</v>
      </c>
      <c r="H17" s="509"/>
      <c r="I17" s="509"/>
      <c r="J17" s="509"/>
      <c r="K17" s="509"/>
      <c r="L17" s="509"/>
      <c r="M17" s="509"/>
      <c r="N17" s="510"/>
    </row>
    <row r="18" spans="1:14" ht="24.75" customHeight="1" x14ac:dyDescent="0.25">
      <c r="A18" s="210" t="s">
        <v>201</v>
      </c>
      <c r="B18" s="42"/>
      <c r="C18" s="218"/>
      <c r="D18" s="218"/>
      <c r="E18" s="218"/>
      <c r="F18" s="283"/>
      <c r="G18" s="511"/>
      <c r="H18" s="512"/>
      <c r="I18" s="512"/>
      <c r="J18" s="512"/>
      <c r="K18" s="512"/>
      <c r="L18" s="512"/>
      <c r="M18" s="512"/>
      <c r="N18" s="513"/>
    </row>
    <row r="19" spans="1:14" ht="24.75" customHeight="1" x14ac:dyDescent="0.25">
      <c r="A19" s="210" t="s">
        <v>202</v>
      </c>
      <c r="B19" s="42"/>
      <c r="C19" s="218"/>
      <c r="D19" s="218"/>
      <c r="E19" s="218"/>
      <c r="F19" s="283"/>
      <c r="G19" s="511"/>
      <c r="H19" s="512"/>
      <c r="I19" s="512"/>
      <c r="J19" s="512"/>
      <c r="K19" s="512"/>
      <c r="L19" s="512"/>
      <c r="M19" s="512"/>
      <c r="N19" s="513"/>
    </row>
    <row r="20" spans="1:14" s="87" customFormat="1" ht="24.75" customHeight="1" thickBot="1" x14ac:dyDescent="0.3">
      <c r="A20" s="278" t="s">
        <v>203</v>
      </c>
      <c r="B20" s="14">
        <f>SUM(B18:B19)</f>
        <v>0</v>
      </c>
      <c r="C20" s="14">
        <f t="shared" ref="C20" si="1">SUM(C18:C19)</f>
        <v>0</v>
      </c>
      <c r="D20" s="14">
        <f t="shared" ref="D20" si="2">SUM(D18:D19)</f>
        <v>0</v>
      </c>
      <c r="E20" s="14">
        <f t="shared" ref="E20" si="3">SUM(E18:E19)</f>
        <v>0</v>
      </c>
      <c r="F20" s="15">
        <f t="shared" ref="F20" si="4">SUM(F18:F19)</f>
        <v>0</v>
      </c>
      <c r="G20" s="514"/>
      <c r="H20" s="515"/>
      <c r="I20" s="515"/>
      <c r="J20" s="512"/>
      <c r="K20" s="515"/>
      <c r="L20" s="515"/>
      <c r="M20" s="512"/>
      <c r="N20" s="516"/>
    </row>
    <row r="21" spans="1:14" s="87" customFormat="1" ht="24.75" customHeight="1" x14ac:dyDescent="0.25">
      <c r="A21" s="279" t="s">
        <v>240</v>
      </c>
      <c r="B21" s="16">
        <f>IF(B20&lt;=$K$7,B20,$K$7)</f>
        <v>0</v>
      </c>
      <c r="C21" s="9">
        <f>IF(B21+C20&gt;=$K$7,$K$7-B21,+C20)</f>
        <v>0</v>
      </c>
      <c r="D21" s="9">
        <f>IF(B21+C21+D20&gt;=$K$7,$K$7-B21-C21,+D20)</f>
        <v>0</v>
      </c>
      <c r="E21" s="9">
        <f>IF(+B21+C21+D21+E20&gt;=$K$7,$K$7-B21-C21-D21,+E20)</f>
        <v>0</v>
      </c>
      <c r="F21" s="9">
        <f>IF(+B21+C21+D21+E21+F20&gt;=$K$7,$K$7-B21-C21-D21-E21,+F20)</f>
        <v>0</v>
      </c>
      <c r="H21" s="55" t="s">
        <v>243</v>
      </c>
      <c r="I21" s="55"/>
      <c r="J21" s="17">
        <f>SUM(B20:F20)</f>
        <v>0</v>
      </c>
      <c r="K21" s="55"/>
      <c r="L21" s="55" t="s">
        <v>242</v>
      </c>
      <c r="M21" s="17">
        <f>SUM(B21:F21)</f>
        <v>0</v>
      </c>
    </row>
    <row r="22" spans="1:14" ht="15.75" thickBot="1" x14ac:dyDescent="0.3"/>
    <row r="23" spans="1:14" ht="24.75" customHeight="1" thickBot="1" x14ac:dyDescent="0.3">
      <c r="A23" s="276" t="s">
        <v>205</v>
      </c>
      <c r="B23" s="282"/>
      <c r="C23" s="280"/>
      <c r="D23" s="280"/>
      <c r="E23" s="280"/>
      <c r="F23" s="281"/>
      <c r="G23" s="517" t="s">
        <v>206</v>
      </c>
      <c r="H23" s="518"/>
      <c r="I23" s="518"/>
      <c r="J23" s="518"/>
      <c r="K23" s="518"/>
      <c r="L23" s="518"/>
      <c r="M23" s="518"/>
      <c r="N23" s="519"/>
    </row>
    <row r="24" spans="1:14" s="72" customFormat="1" ht="35.25" customHeight="1" x14ac:dyDescent="0.25">
      <c r="A24" s="204" t="s">
        <v>204</v>
      </c>
      <c r="B24" s="205" t="s">
        <v>19</v>
      </c>
      <c r="C24" s="206" t="s">
        <v>20</v>
      </c>
      <c r="D24" s="206" t="s">
        <v>21</v>
      </c>
      <c r="E24" s="206" t="s">
        <v>22</v>
      </c>
      <c r="F24" s="277" t="s">
        <v>23</v>
      </c>
      <c r="G24" s="508" t="s">
        <v>241</v>
      </c>
      <c r="H24" s="509"/>
      <c r="I24" s="509"/>
      <c r="J24" s="509"/>
      <c r="K24" s="509"/>
      <c r="L24" s="509"/>
      <c r="M24" s="509"/>
      <c r="N24" s="510"/>
    </row>
    <row r="25" spans="1:14" ht="24.75" customHeight="1" x14ac:dyDescent="0.25">
      <c r="A25" s="210" t="s">
        <v>201</v>
      </c>
      <c r="B25" s="42"/>
      <c r="C25" s="218"/>
      <c r="D25" s="218"/>
      <c r="E25" s="218"/>
      <c r="F25" s="283"/>
      <c r="G25" s="511"/>
      <c r="H25" s="512"/>
      <c r="I25" s="512"/>
      <c r="J25" s="512"/>
      <c r="K25" s="512"/>
      <c r="L25" s="512"/>
      <c r="M25" s="512"/>
      <c r="N25" s="513"/>
    </row>
    <row r="26" spans="1:14" ht="24.75" customHeight="1" x14ac:dyDescent="0.25">
      <c r="A26" s="210" t="s">
        <v>202</v>
      </c>
      <c r="B26" s="42"/>
      <c r="C26" s="218"/>
      <c r="D26" s="218"/>
      <c r="E26" s="218"/>
      <c r="F26" s="283"/>
      <c r="G26" s="511"/>
      <c r="H26" s="512"/>
      <c r="I26" s="512"/>
      <c r="J26" s="512"/>
      <c r="K26" s="512"/>
      <c r="L26" s="512"/>
      <c r="M26" s="512"/>
      <c r="N26" s="513"/>
    </row>
    <row r="27" spans="1:14" s="87" customFormat="1" ht="24.75" customHeight="1" thickBot="1" x14ac:dyDescent="0.3">
      <c r="A27" s="278" t="s">
        <v>203</v>
      </c>
      <c r="B27" s="14">
        <f>SUM(B25:B26)</f>
        <v>0</v>
      </c>
      <c r="C27" s="14">
        <f t="shared" ref="C27" si="5">SUM(C25:C26)</f>
        <v>0</v>
      </c>
      <c r="D27" s="14">
        <f t="shared" ref="D27" si="6">SUM(D25:D26)</f>
        <v>0</v>
      </c>
      <c r="E27" s="14">
        <f t="shared" ref="E27" si="7">SUM(E25:E26)</f>
        <v>0</v>
      </c>
      <c r="F27" s="15">
        <f t="shared" ref="F27" si="8">SUM(F25:F26)</f>
        <v>0</v>
      </c>
      <c r="G27" s="514"/>
      <c r="H27" s="515"/>
      <c r="I27" s="515"/>
      <c r="J27" s="512"/>
      <c r="K27" s="515"/>
      <c r="L27" s="515"/>
      <c r="M27" s="512"/>
      <c r="N27" s="516"/>
    </row>
    <row r="28" spans="1:14" s="87" customFormat="1" ht="24.75" customHeight="1" x14ac:dyDescent="0.25">
      <c r="A28" s="279" t="s">
        <v>240</v>
      </c>
      <c r="B28" s="16">
        <f>IF(B27&lt;=$K$7,B27,$K$7)</f>
        <v>0</v>
      </c>
      <c r="C28" s="9">
        <f>IF(B28+C27&gt;=$K$7,$K$7-B28,+C27)</f>
        <v>0</v>
      </c>
      <c r="D28" s="9">
        <f>IF(B28+C28+D27&gt;=$K$7,$K$7-B28-C28,+D27)</f>
        <v>0</v>
      </c>
      <c r="E28" s="9">
        <f>IF(+B28+C28+D28+E27&gt;=$K$7,$K$7-B28-C28-D28,+E27)</f>
        <v>0</v>
      </c>
      <c r="F28" s="9">
        <f>IF(+B28+C28+D28+E28+F27&gt;=$K$7,$K$7-B28-C28-D28-E28,+F27)</f>
        <v>0</v>
      </c>
      <c r="H28" s="55" t="s">
        <v>243</v>
      </c>
      <c r="I28" s="55"/>
      <c r="J28" s="17">
        <f>SUM(B27:F27)</f>
        <v>0</v>
      </c>
      <c r="K28" s="55"/>
      <c r="L28" s="55" t="s">
        <v>242</v>
      </c>
      <c r="M28" s="17">
        <f>SUM(B28:F28)</f>
        <v>0</v>
      </c>
    </row>
    <row r="29" spans="1:14" ht="15.75" thickBot="1" x14ac:dyDescent="0.3"/>
    <row r="30" spans="1:14" ht="24.75" customHeight="1" thickBot="1" x14ac:dyDescent="0.3">
      <c r="A30" s="276" t="s">
        <v>205</v>
      </c>
      <c r="B30" s="282"/>
      <c r="C30" s="280"/>
      <c r="D30" s="280"/>
      <c r="E30" s="280"/>
      <c r="F30" s="281"/>
      <c r="G30" s="517" t="s">
        <v>206</v>
      </c>
      <c r="H30" s="518"/>
      <c r="I30" s="518"/>
      <c r="J30" s="518"/>
      <c r="K30" s="518"/>
      <c r="L30" s="518"/>
      <c r="M30" s="518"/>
      <c r="N30" s="519"/>
    </row>
    <row r="31" spans="1:14" s="72" customFormat="1" ht="35.25" customHeight="1" x14ac:dyDescent="0.25">
      <c r="A31" s="204" t="s">
        <v>204</v>
      </c>
      <c r="B31" s="205" t="s">
        <v>19</v>
      </c>
      <c r="C31" s="206" t="s">
        <v>20</v>
      </c>
      <c r="D31" s="206" t="s">
        <v>21</v>
      </c>
      <c r="E31" s="206" t="s">
        <v>22</v>
      </c>
      <c r="F31" s="277" t="s">
        <v>23</v>
      </c>
      <c r="G31" s="508" t="s">
        <v>241</v>
      </c>
      <c r="H31" s="509"/>
      <c r="I31" s="509"/>
      <c r="J31" s="509"/>
      <c r="K31" s="509"/>
      <c r="L31" s="509"/>
      <c r="M31" s="509"/>
      <c r="N31" s="510"/>
    </row>
    <row r="32" spans="1:14" ht="24.75" customHeight="1" x14ac:dyDescent="0.25">
      <c r="A32" s="210" t="s">
        <v>201</v>
      </c>
      <c r="B32" s="42"/>
      <c r="C32" s="218"/>
      <c r="D32" s="218"/>
      <c r="E32" s="218"/>
      <c r="F32" s="283"/>
      <c r="G32" s="511"/>
      <c r="H32" s="512"/>
      <c r="I32" s="512"/>
      <c r="J32" s="512"/>
      <c r="K32" s="512"/>
      <c r="L32" s="512"/>
      <c r="M32" s="512"/>
      <c r="N32" s="513"/>
    </row>
    <row r="33" spans="1:14" ht="24.75" customHeight="1" x14ac:dyDescent="0.25">
      <c r="A33" s="210" t="s">
        <v>202</v>
      </c>
      <c r="B33" s="42"/>
      <c r="C33" s="218"/>
      <c r="D33" s="218"/>
      <c r="E33" s="218"/>
      <c r="F33" s="283"/>
      <c r="G33" s="511"/>
      <c r="H33" s="512"/>
      <c r="I33" s="512"/>
      <c r="J33" s="512"/>
      <c r="K33" s="512"/>
      <c r="L33" s="512"/>
      <c r="M33" s="512"/>
      <c r="N33" s="513"/>
    </row>
    <row r="34" spans="1:14" s="87" customFormat="1" ht="24.75" customHeight="1" thickBot="1" x14ac:dyDescent="0.3">
      <c r="A34" s="278" t="s">
        <v>203</v>
      </c>
      <c r="B34" s="14">
        <f>SUM(B32:B33)</f>
        <v>0</v>
      </c>
      <c r="C34" s="14">
        <f t="shared" ref="C34" si="9">SUM(C32:C33)</f>
        <v>0</v>
      </c>
      <c r="D34" s="14">
        <f t="shared" ref="D34" si="10">SUM(D32:D33)</f>
        <v>0</v>
      </c>
      <c r="E34" s="14">
        <f t="shared" ref="E34" si="11">SUM(E32:E33)</f>
        <v>0</v>
      </c>
      <c r="F34" s="15">
        <f t="shared" ref="F34" si="12">SUM(F32:F33)</f>
        <v>0</v>
      </c>
      <c r="G34" s="514"/>
      <c r="H34" s="515"/>
      <c r="I34" s="515"/>
      <c r="J34" s="512"/>
      <c r="K34" s="515"/>
      <c r="L34" s="515"/>
      <c r="M34" s="512"/>
      <c r="N34" s="516"/>
    </row>
    <row r="35" spans="1:14" s="87" customFormat="1" ht="24.75" customHeight="1" x14ac:dyDescent="0.25">
      <c r="A35" s="279" t="s">
        <v>240</v>
      </c>
      <c r="B35" s="16">
        <f>IF(B34&lt;=$K$7,B34,$K$7)</f>
        <v>0</v>
      </c>
      <c r="C35" s="9">
        <f>IF(B35+C34&gt;=$K$7,$K$7-B35,+C34)</f>
        <v>0</v>
      </c>
      <c r="D35" s="9">
        <f>IF(B35+C35+D34&gt;=$K$7,$K$7-B35-C35,+D34)</f>
        <v>0</v>
      </c>
      <c r="E35" s="9">
        <f>IF(+B35+C35+D35+E34&gt;=$K$7,$K$7-B35-C35-D35,+E34)</f>
        <v>0</v>
      </c>
      <c r="F35" s="9">
        <f>IF(+B35+C35+D35+E35+F34&gt;=$K$7,$K$7-B35-C35-D35-E35,+F34)</f>
        <v>0</v>
      </c>
      <c r="H35" s="55" t="s">
        <v>243</v>
      </c>
      <c r="I35" s="55"/>
      <c r="J35" s="17">
        <f>SUM(B34:F34)</f>
        <v>0</v>
      </c>
      <c r="K35" s="55"/>
      <c r="L35" s="55" t="s">
        <v>242</v>
      </c>
      <c r="M35" s="17">
        <f>SUM(B35:F35)</f>
        <v>0</v>
      </c>
    </row>
  </sheetData>
  <sheetProtection algorithmName="SHA-512" hashValue="Mtc0CtiAYrQuV1fkkwzGeeUo6ksJHX2MzyN3DsIOkYyi7bN2kT3wKd3mH/P6tTGp0ZXYQ9qpYw+7SumXXfsfCQ==" saltValue="FV8DjRh7n2NGYtVeoc/Qqw==" spinCount="100000" sheet="1" objects="1" scenarios="1" selectLockedCells="1"/>
  <mergeCells count="8">
    <mergeCell ref="G31:N34"/>
    <mergeCell ref="G9:N9"/>
    <mergeCell ref="G16:N16"/>
    <mergeCell ref="G23:N23"/>
    <mergeCell ref="G30:N30"/>
    <mergeCell ref="G10:N13"/>
    <mergeCell ref="G17:N20"/>
    <mergeCell ref="G24:N2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4" r:id="rId3" name="Button 2">
              <controlPr locked="0" defaultSize="0" print="0" autoFill="0" autoPict="0" macro="[0]!Return7">
                <anchor moveWithCells="1" sizeWithCells="1">
                  <from>
                    <xdr:col>3</xdr:col>
                    <xdr:colOff>57150</xdr:colOff>
                    <xdr:row>2</xdr:row>
                    <xdr:rowOff>38100</xdr:rowOff>
                  </from>
                  <to>
                    <xdr:col>4</xdr:col>
                    <xdr:colOff>304800</xdr:colOff>
                    <xdr:row>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Input Project Information</vt:lpstr>
      <vt:lpstr>PRINT Summary Budget</vt:lpstr>
      <vt:lpstr>Input Personnel</vt:lpstr>
      <vt:lpstr>Input GRA</vt:lpstr>
      <vt:lpstr>Input Material and Supply</vt:lpstr>
      <vt:lpstr>Input Equipment</vt:lpstr>
      <vt:lpstr>Input Travel</vt:lpstr>
      <vt:lpstr>Input Other Direct</vt:lpstr>
      <vt:lpstr>Input Subrecipients</vt:lpstr>
      <vt:lpstr>Input Participant Support</vt:lpstr>
      <vt:lpstr>IDC Rates</vt:lpstr>
      <vt:lpstr>Other Rates</vt:lpstr>
      <vt:lpstr>Fringe_Rates</vt:lpstr>
      <vt:lpstr>IDC_RATES</vt:lpstr>
      <vt:lpstr>'PRINT Summary Budget'!Print_Titles</vt:lpstr>
      <vt:lpstr>PROJECT_INFORMATION</vt:lpstr>
      <vt:lpstr>STIPEND_RATES</vt:lpstr>
      <vt:lpstr>Summary_Budget</vt:lpstr>
      <vt:lpstr>Term_of_Attendance</vt:lpstr>
      <vt:lpstr>TUITION_RATES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Wrench</dc:creator>
  <cp:lastModifiedBy>Kathryn Wrench</cp:lastModifiedBy>
  <cp:lastPrinted>2018-12-19T21:43:21Z</cp:lastPrinted>
  <dcterms:created xsi:type="dcterms:W3CDTF">2018-11-28T21:41:52Z</dcterms:created>
  <dcterms:modified xsi:type="dcterms:W3CDTF">2019-11-18T14:53:08Z</dcterms:modified>
</cp:coreProperties>
</file>