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b5399\Documents\"/>
    </mc:Choice>
  </mc:AlternateContent>
  <bookViews>
    <workbookView xWindow="0" yWindow="0" windowWidth="21570" windowHeight="7455"/>
  </bookViews>
  <sheets>
    <sheet name="Budget Worksheet - v 12202019" sheetId="1" r:id="rId1"/>
    <sheet name="Year 4" sheetId="9" state="hidden" r:id="rId2"/>
    <sheet name="Year 5" sheetId="10" state="hidden" r:id="rId3"/>
    <sheet name="Cumulative" sheetId="8" state="hidden" r:id="rId4"/>
  </sheets>
  <definedNames>
    <definedName name="_xlnm.Print_Area" localSheetId="0">'Budget Worksheet - v 12202019'!$A$1:$P$71</definedName>
  </definedNames>
  <calcPr calcId="162913" fullPrecision="0"/>
</workbook>
</file>

<file path=xl/calcChain.xml><?xml version="1.0" encoding="utf-8"?>
<calcChain xmlns="http://schemas.openxmlformats.org/spreadsheetml/2006/main">
  <c r="O28" i="1" l="1"/>
  <c r="N28" i="1"/>
  <c r="C57" i="1" l="1"/>
  <c r="K57" i="1" s="1"/>
  <c r="O24" i="1"/>
  <c r="P37" i="1"/>
  <c r="P36" i="1"/>
  <c r="P35" i="1"/>
  <c r="P34" i="1"/>
  <c r="P33" i="1"/>
  <c r="P32" i="1"/>
  <c r="P31" i="1"/>
  <c r="P7" i="1"/>
  <c r="O22" i="1" s="1"/>
  <c r="I19" i="1"/>
  <c r="P56" i="1"/>
  <c r="P55" i="1"/>
  <c r="P54" i="1"/>
  <c r="P53" i="1"/>
  <c r="P52" i="1"/>
  <c r="P51" i="1"/>
  <c r="O43" i="1"/>
  <c r="N43" i="1"/>
  <c r="M43" i="1"/>
  <c r="L43" i="1"/>
  <c r="K43" i="1"/>
  <c r="P42" i="1"/>
  <c r="P41" i="1"/>
  <c r="P40" i="1"/>
  <c r="O38" i="1"/>
  <c r="N38" i="1"/>
  <c r="M38" i="1"/>
  <c r="L38" i="1"/>
  <c r="Q26" i="1"/>
  <c r="S26" i="1" s="1"/>
  <c r="Q25" i="1"/>
  <c r="S25" i="1" s="1"/>
  <c r="K25" i="1" s="1"/>
  <c r="L25" i="1" s="1"/>
  <c r="M25" i="1" s="1"/>
  <c r="K26" i="1"/>
  <c r="L26" i="1" s="1"/>
  <c r="M26" i="1" s="1"/>
  <c r="C69" i="1"/>
  <c r="O49" i="1"/>
  <c r="K49" i="1"/>
  <c r="K38" i="1"/>
  <c r="Q22" i="1"/>
  <c r="S22" i="1" s="1"/>
  <c r="K22" i="1" s="1"/>
  <c r="L22" i="1" s="1"/>
  <c r="M22" i="1" s="1"/>
  <c r="Q21" i="1"/>
  <c r="S21" i="1" s="1"/>
  <c r="K21" i="1" s="1"/>
  <c r="L21" i="1" s="1"/>
  <c r="M21" i="1" s="1"/>
  <c r="Q23" i="1"/>
  <c r="S23" i="1" s="1"/>
  <c r="Q24" i="1"/>
  <c r="S24" i="1" s="1"/>
  <c r="Q20" i="1"/>
  <c r="S20" i="1" s="1"/>
  <c r="Q18" i="1"/>
  <c r="Q17" i="1"/>
  <c r="Q16" i="1"/>
  <c r="Q15" i="1"/>
  <c r="Q14" i="1"/>
  <c r="Q13" i="1"/>
  <c r="S13" i="1" s="1"/>
  <c r="N17" i="1" l="1"/>
  <c r="N22" i="1"/>
  <c r="P22" i="1" s="1"/>
  <c r="N16" i="1"/>
  <c r="N21" i="1"/>
  <c r="O23" i="1"/>
  <c r="N18" i="1"/>
  <c r="N23" i="1"/>
  <c r="O25" i="1"/>
  <c r="O14" i="1"/>
  <c r="N24" i="1"/>
  <c r="O26" i="1"/>
  <c r="N13" i="1"/>
  <c r="O15" i="1"/>
  <c r="N25" i="1"/>
  <c r="O13" i="1"/>
  <c r="O16" i="1"/>
  <c r="N26" i="1"/>
  <c r="N14" i="1"/>
  <c r="O17" i="1"/>
  <c r="O21" i="1"/>
  <c r="N15" i="1"/>
  <c r="O18" i="1"/>
  <c r="K24" i="1"/>
  <c r="L24" i="1" s="1"/>
  <c r="M24" i="1" s="1"/>
  <c r="K23" i="1"/>
  <c r="L23" i="1" s="1"/>
  <c r="M23" i="1" s="1"/>
  <c r="L57" i="1"/>
  <c r="M57" i="1" s="1"/>
  <c r="N57" i="1"/>
  <c r="O57" i="1"/>
  <c r="P38" i="1"/>
  <c r="F22" i="1"/>
  <c r="N19" i="1" l="1"/>
  <c r="N27" i="1" s="1"/>
  <c r="O19" i="1"/>
  <c r="O27" i="1" s="1"/>
  <c r="L58" i="1"/>
  <c r="P21" i="1"/>
  <c r="M58" i="1"/>
  <c r="P25" i="1"/>
  <c r="N58" i="1" l="1"/>
  <c r="O58" i="1"/>
  <c r="P57" i="1" l="1"/>
  <c r="M27" i="10" l="1"/>
  <c r="M26" i="10"/>
  <c r="M25" i="10"/>
  <c r="M24" i="10"/>
  <c r="M23" i="10"/>
  <c r="M22" i="10"/>
  <c r="M20" i="10"/>
  <c r="M19" i="10"/>
  <c r="M18" i="10"/>
  <c r="M17" i="10"/>
  <c r="M16" i="10"/>
  <c r="M15" i="10"/>
  <c r="M27" i="9"/>
  <c r="M26" i="9"/>
  <c r="M25" i="9"/>
  <c r="M24" i="9"/>
  <c r="M23" i="9"/>
  <c r="M22" i="9"/>
  <c r="M20" i="9"/>
  <c r="M19" i="9"/>
  <c r="M18" i="9"/>
  <c r="M17" i="9"/>
  <c r="M16" i="9"/>
  <c r="M15" i="9"/>
  <c r="S15" i="1"/>
  <c r="K15" i="1" s="1"/>
  <c r="L15" i="1" s="1"/>
  <c r="M15" i="1" s="1"/>
  <c r="S14" i="1"/>
  <c r="K13" i="1"/>
  <c r="P43" i="1"/>
  <c r="L13" i="1" l="1"/>
  <c r="K14" i="1"/>
  <c r="L14" i="1" s="1"/>
  <c r="M14" i="1" s="1"/>
  <c r="F55" i="10"/>
  <c r="F55" i="9"/>
  <c r="N50" i="1"/>
  <c r="N48" i="1"/>
  <c r="N47" i="1"/>
  <c r="N46" i="1"/>
  <c r="N45" i="1"/>
  <c r="N44" i="1"/>
  <c r="L50" i="1"/>
  <c r="L48" i="1"/>
  <c r="L47" i="1"/>
  <c r="L46" i="1"/>
  <c r="L45" i="1"/>
  <c r="L44" i="1"/>
  <c r="H5" i="10"/>
  <c r="H5" i="9"/>
  <c r="Q22" i="10"/>
  <c r="Q18" i="10"/>
  <c r="G18" i="10" s="1"/>
  <c r="G28" i="10"/>
  <c r="G28" i="9"/>
  <c r="K28" i="9"/>
  <c r="K28" i="10" s="1"/>
  <c r="K27" i="9"/>
  <c r="K27" i="10" s="1"/>
  <c r="K26" i="9"/>
  <c r="K26" i="10" s="1"/>
  <c r="K25" i="9"/>
  <c r="K25" i="10" s="1"/>
  <c r="K24" i="9"/>
  <c r="K24" i="10" s="1"/>
  <c r="E19" i="9"/>
  <c r="E19" i="10" s="1"/>
  <c r="Q24" i="10"/>
  <c r="Q23" i="10"/>
  <c r="Q20" i="10"/>
  <c r="G20" i="10" s="1"/>
  <c r="Q19" i="10"/>
  <c r="G19" i="10" s="1"/>
  <c r="Q17" i="10"/>
  <c r="G17" i="10" s="1"/>
  <c r="Q16" i="10"/>
  <c r="G16" i="10" s="1"/>
  <c r="Q15" i="10"/>
  <c r="G15" i="10" s="1"/>
  <c r="Q24" i="9"/>
  <c r="K20" i="9" s="1"/>
  <c r="Q23" i="9"/>
  <c r="Q22" i="9"/>
  <c r="Q20" i="9"/>
  <c r="G20" i="9" s="1"/>
  <c r="Q19" i="9"/>
  <c r="G19" i="9" s="1"/>
  <c r="Q18" i="9"/>
  <c r="G18" i="9" s="1"/>
  <c r="Q17" i="9"/>
  <c r="G17" i="9" s="1"/>
  <c r="Q16" i="9"/>
  <c r="G16" i="9" s="1"/>
  <c r="Q15" i="9"/>
  <c r="G15" i="9" s="1"/>
  <c r="S18" i="1"/>
  <c r="S17" i="1"/>
  <c r="S16" i="1"/>
  <c r="F14" i="1"/>
  <c r="F13" i="1"/>
  <c r="M13" i="1" l="1"/>
  <c r="P15" i="1"/>
  <c r="P13" i="1"/>
  <c r="L49" i="1"/>
  <c r="N49" i="1"/>
  <c r="F18" i="1"/>
  <c r="K18" i="1"/>
  <c r="L18" i="1" s="1"/>
  <c r="M18" i="1" s="1"/>
  <c r="F16" i="1"/>
  <c r="K16" i="1"/>
  <c r="L16" i="1" s="1"/>
  <c r="M16" i="1" s="1"/>
  <c r="F17" i="1"/>
  <c r="K17" i="1"/>
  <c r="L17" i="1" s="1"/>
  <c r="M17" i="1" s="1"/>
  <c r="F56" i="9"/>
  <c r="F56" i="10" s="1"/>
  <c r="K56" i="10" s="1"/>
  <c r="M44" i="1"/>
  <c r="M45" i="1"/>
  <c r="P45" i="1" s="1"/>
  <c r="M48" i="1"/>
  <c r="P48" i="1" s="1"/>
  <c r="M46" i="1"/>
  <c r="P46" i="1" s="1"/>
  <c r="M47" i="1"/>
  <c r="P47" i="1" s="1"/>
  <c r="M50" i="1"/>
  <c r="P50" i="1" s="1"/>
  <c r="K20" i="10"/>
  <c r="F15" i="1"/>
  <c r="E17" i="9"/>
  <c r="E17" i="10" s="1"/>
  <c r="E18" i="9"/>
  <c r="E18" i="10" s="1"/>
  <c r="F21" i="1"/>
  <c r="E15" i="9"/>
  <c r="E15" i="10" s="1"/>
  <c r="E16" i="9"/>
  <c r="E16" i="10" s="1"/>
  <c r="K19" i="1" l="1"/>
  <c r="L19" i="1"/>
  <c r="L27" i="1" s="1"/>
  <c r="M19" i="1"/>
  <c r="M27" i="1" s="1"/>
  <c r="P24" i="1"/>
  <c r="P23" i="1"/>
  <c r="K28" i="1"/>
  <c r="L28" i="1" s="1"/>
  <c r="P14" i="1"/>
  <c r="P26" i="1"/>
  <c r="M49" i="1"/>
  <c r="K56" i="9"/>
  <c r="K58" i="1"/>
  <c r="L29" i="1" l="1"/>
  <c r="M28" i="1"/>
  <c r="P58" i="1"/>
  <c r="P18" i="1"/>
  <c r="P49" i="1"/>
  <c r="P17" i="1"/>
  <c r="P16" i="1"/>
  <c r="K16" i="9"/>
  <c r="K55" i="8"/>
  <c r="K54" i="8"/>
  <c r="K53" i="8"/>
  <c r="K52" i="8"/>
  <c r="K51" i="8"/>
  <c r="K49" i="10"/>
  <c r="K49" i="9"/>
  <c r="K41" i="8"/>
  <c r="K40" i="8"/>
  <c r="K39" i="8"/>
  <c r="J24" i="8"/>
  <c r="I24" i="8"/>
  <c r="H24" i="8"/>
  <c r="J23" i="8"/>
  <c r="I23" i="8"/>
  <c r="H23" i="8"/>
  <c r="J20" i="8"/>
  <c r="I20" i="8"/>
  <c r="H20" i="8"/>
  <c r="J19" i="8"/>
  <c r="I19" i="8"/>
  <c r="H19" i="8"/>
  <c r="J18" i="8"/>
  <c r="I18" i="8"/>
  <c r="H18" i="8"/>
  <c r="J17" i="8"/>
  <c r="I17" i="8"/>
  <c r="H17" i="8"/>
  <c r="J16" i="8"/>
  <c r="I16" i="8"/>
  <c r="H16" i="8"/>
  <c r="I15" i="8"/>
  <c r="H15" i="8"/>
  <c r="J15" i="8"/>
  <c r="E63" i="10"/>
  <c r="E63" i="9"/>
  <c r="K57" i="10"/>
  <c r="J21" i="10"/>
  <c r="I21" i="10"/>
  <c r="H21" i="10"/>
  <c r="A8" i="10"/>
  <c r="K57" i="9"/>
  <c r="J21" i="9"/>
  <c r="I21" i="9"/>
  <c r="H21" i="9"/>
  <c r="A8" i="9"/>
  <c r="A11" i="8"/>
  <c r="A8" i="8"/>
  <c r="C47" i="8"/>
  <c r="C46" i="8"/>
  <c r="C45" i="8"/>
  <c r="C44" i="8"/>
  <c r="J19" i="1"/>
  <c r="H19" i="1"/>
  <c r="P19" i="1" l="1"/>
  <c r="Q19" i="1"/>
  <c r="S19" i="1" s="1"/>
  <c r="M21" i="10"/>
  <c r="Q21" i="10" s="1"/>
  <c r="M21" i="9"/>
  <c r="K49" i="8"/>
  <c r="Q21" i="9"/>
  <c r="K20" i="8"/>
  <c r="H21" i="8"/>
  <c r="I21" i="8"/>
  <c r="J21" i="8"/>
  <c r="K17" i="9"/>
  <c r="K19" i="9"/>
  <c r="K16" i="10"/>
  <c r="K15" i="9"/>
  <c r="A70" i="8"/>
  <c r="M29" i="1" l="1"/>
  <c r="E23" i="9"/>
  <c r="K23" i="9" s="1"/>
  <c r="K18" i="10"/>
  <c r="K18" i="9"/>
  <c r="K57" i="8"/>
  <c r="K17" i="10"/>
  <c r="K19" i="10"/>
  <c r="K16" i="8"/>
  <c r="K56" i="8"/>
  <c r="K15" i="10"/>
  <c r="N29" i="1" l="1"/>
  <c r="E23" i="10"/>
  <c r="K23" i="10" s="1"/>
  <c r="K23" i="8" s="1"/>
  <c r="K18" i="8"/>
  <c r="K21" i="9"/>
  <c r="K21" i="10"/>
  <c r="K19" i="8"/>
  <c r="K17" i="8"/>
  <c r="K15" i="8"/>
  <c r="O29" i="1" l="1"/>
  <c r="P28" i="1"/>
  <c r="K21" i="8"/>
  <c r="K24" i="8" l="1"/>
  <c r="K26" i="8" l="1"/>
  <c r="K27" i="8" l="1"/>
  <c r="K28" i="8" l="1"/>
  <c r="K27" i="1" l="1"/>
  <c r="K29" i="1" l="1"/>
  <c r="K59" i="1" s="1"/>
  <c r="P27" i="1" l="1"/>
  <c r="K30" i="9"/>
  <c r="K29" i="9"/>
  <c r="L59" i="1" l="1"/>
  <c r="K65" i="1"/>
  <c r="K71" i="1"/>
  <c r="K70" i="1"/>
  <c r="K68" i="1"/>
  <c r="K69" i="1"/>
  <c r="K30" i="10"/>
  <c r="K30" i="8" s="1"/>
  <c r="K29" i="10"/>
  <c r="K25" i="8"/>
  <c r="K29" i="8" s="1"/>
  <c r="K31" i="9"/>
  <c r="K58" i="9" s="1"/>
  <c r="E61" i="9" s="1"/>
  <c r="K60" i="1" l="1"/>
  <c r="K61" i="1" s="1"/>
  <c r="K63" i="1" s="1"/>
  <c r="M59" i="1"/>
  <c r="M65" i="1" s="1"/>
  <c r="L65" i="1"/>
  <c r="L71" i="1"/>
  <c r="L68" i="1"/>
  <c r="L70" i="1"/>
  <c r="L69" i="1"/>
  <c r="K31" i="8"/>
  <c r="K58" i="8" s="1"/>
  <c r="E60" i="9"/>
  <c r="K63" i="9" s="1"/>
  <c r="K64" i="9" s="1"/>
  <c r="K66" i="9" s="1"/>
  <c r="K31" i="10"/>
  <c r="K58" i="10" s="1"/>
  <c r="L60" i="1" l="1"/>
  <c r="L61" i="1" s="1"/>
  <c r="L63" i="1" s="1"/>
  <c r="M69" i="1"/>
  <c r="M70" i="1"/>
  <c r="K65" i="8"/>
  <c r="M71" i="1"/>
  <c r="O59" i="1"/>
  <c r="N59" i="1"/>
  <c r="M68" i="1"/>
  <c r="E61" i="10"/>
  <c r="M60" i="1" l="1"/>
  <c r="M61" i="1" s="1"/>
  <c r="M63" i="1" s="1"/>
  <c r="P29" i="1"/>
  <c r="N65" i="1"/>
  <c r="N69" i="1"/>
  <c r="N68" i="1"/>
  <c r="N71" i="1"/>
  <c r="N70" i="1"/>
  <c r="P59" i="1"/>
  <c r="O65" i="1"/>
  <c r="O71" i="1"/>
  <c r="O70" i="1"/>
  <c r="O69" i="1"/>
  <c r="O68" i="1"/>
  <c r="E60" i="10"/>
  <c r="K63" i="10" s="1"/>
  <c r="N60" i="1" l="1"/>
  <c r="N61" i="1" s="1"/>
  <c r="O60" i="1"/>
  <c r="O61" i="1" s="1"/>
  <c r="O63" i="1" s="1"/>
  <c r="P65" i="1"/>
  <c r="K64" i="10"/>
  <c r="K66" i="10" s="1"/>
  <c r="K63" i="8"/>
  <c r="K64" i="8" s="1"/>
  <c r="P60" i="1" l="1"/>
  <c r="N63" i="1"/>
  <c r="P61" i="1"/>
  <c r="P63" i="1" s="1"/>
  <c r="G5" i="1" s="1"/>
  <c r="K66" i="8"/>
</calcChain>
</file>

<file path=xl/sharedStrings.xml><?xml version="1.0" encoding="utf-8"?>
<sst xmlns="http://schemas.openxmlformats.org/spreadsheetml/2006/main" count="392" uniqueCount="194">
  <si>
    <r>
      <t xml:space="preserve">              </t>
    </r>
    <r>
      <rPr>
        <b/>
        <sz val="11"/>
        <rFont val="Arial"/>
        <family val="2"/>
      </rPr>
      <t>PROPOSAL BUDGET</t>
    </r>
  </si>
  <si>
    <t>ORGANIZATION</t>
  </si>
  <si>
    <t>PROPOSAL NO.</t>
  </si>
  <si>
    <t xml:space="preserve">      DURATION (MONTHS)</t>
  </si>
  <si>
    <t>WAYNE STATE UNIVERSITY</t>
  </si>
  <si>
    <t>PROPOSED</t>
  </si>
  <si>
    <t>GRANTED</t>
  </si>
  <si>
    <t>PRINCIPAL INVESTIGATOR/PROJECT DIRECTOR</t>
  </si>
  <si>
    <t>AWARD NO.</t>
  </si>
  <si>
    <t>A. SENIOR PERSONNEL: PI/PD, Co-PI'S, Faculty and Other Senior Associates</t>
  </si>
  <si>
    <t xml:space="preserve">      NSF-Funded</t>
  </si>
  <si>
    <t>Funds</t>
  </si>
  <si>
    <t xml:space="preserve">         (List each separately with title, A.7. show number in brackets)</t>
  </si>
  <si>
    <t xml:space="preserve">    Person-months</t>
  </si>
  <si>
    <t>Requested By</t>
  </si>
  <si>
    <t>Granted by NSF</t>
  </si>
  <si>
    <t>CAL</t>
  </si>
  <si>
    <t>ACAD</t>
  </si>
  <si>
    <t>SUMR</t>
  </si>
  <si>
    <t>Proposer</t>
  </si>
  <si>
    <t>(If Different)</t>
  </si>
  <si>
    <t>Lookup Value</t>
  </si>
  <si>
    <t>Category</t>
  </si>
  <si>
    <t>Month Base</t>
  </si>
  <si>
    <t xml:space="preserve">  1.  </t>
  </si>
  <si>
    <t>Salary:</t>
  </si>
  <si>
    <t xml:space="preserve">  2.  </t>
  </si>
  <si>
    <t xml:space="preserve">  3.  </t>
  </si>
  <si>
    <t xml:space="preserve">  4.  </t>
  </si>
  <si>
    <t xml:space="preserve">  5.  </t>
  </si>
  <si>
    <t xml:space="preserve">  6. (   ) OTHERS (LIST INDIVIDUALLY ON BUDGET JUSTIFICATION PAGE)</t>
  </si>
  <si>
    <t xml:space="preserve">  7. (   ) TOTAL SENIOR PERSONNEL (1-6)</t>
  </si>
  <si>
    <t xml:space="preserve"> B. OTHER PERSONNEL (SHOW NUMBERS IN BRACKETS)</t>
  </si>
  <si>
    <t>None</t>
  </si>
  <si>
    <t xml:space="preserve">  1. (   ) POST DOCTORAL ASSOCIATES</t>
  </si>
  <si>
    <t xml:space="preserve">  2. (   ) OTHER PROFESSIONALS (TECHNICIAN, PROGRAMMER, ETC.)</t>
  </si>
  <si>
    <t xml:space="preserve">  3. (   ) GRADUATE STUDENTS</t>
  </si>
  <si>
    <t xml:space="preserve">  4. (   ) UNDERGRADUATE STUDENTS</t>
  </si>
  <si>
    <t xml:space="preserve">  5. (   ) SECRETARIAL - CLERICAL (IF CHARGED DIRECTLY)</t>
  </si>
  <si>
    <t xml:space="preserve">  6. (   ) OTHER</t>
  </si>
  <si>
    <t xml:space="preserve">        TOTAL SALARIES AND WAGES (A+B)</t>
  </si>
  <si>
    <t xml:space="preserve"> C. FRINGE BENEFITS (IF CHARGED AS DIRECT COSTS)</t>
  </si>
  <si>
    <t xml:space="preserve">       TOTAL SALARIES, WAGES AND FRINGE BENEFITS (A+B+C)</t>
  </si>
  <si>
    <t xml:space="preserve"> D. EQUIPMENT (LIST ITEM AND DOLLAR AMOUNT FOR EACH ITEM EXCEEDING $5,000)</t>
  </si>
  <si>
    <t xml:space="preserve">       TOTAL EQUIPMENT</t>
  </si>
  <si>
    <t xml:space="preserve"> E. TRAVEL</t>
  </si>
  <si>
    <t>1. DOMESTIC (INCL. CANADA, MEXICO AND U.S. POSSESSIONS)</t>
  </si>
  <si>
    <t>2. FOREIGN</t>
  </si>
  <si>
    <t xml:space="preserve"> F. PARTICIPANT SUPPORT COSTS</t>
  </si>
  <si>
    <t xml:space="preserve">   1. STIPENDS</t>
  </si>
  <si>
    <t xml:space="preserve">                  </t>
  </si>
  <si>
    <t xml:space="preserve">   2. TRAVEL</t>
  </si>
  <si>
    <t xml:space="preserve">   3. SUBSISTENCE</t>
  </si>
  <si>
    <t xml:space="preserve">   4. OTHER</t>
  </si>
  <si>
    <t xml:space="preserve">         (  ) TOTAL PARTICIPANT SUPPORT COSTS</t>
  </si>
  <si>
    <t xml:space="preserve"> G. OTHER DIRECT COSTS</t>
  </si>
  <si>
    <t xml:space="preserve">   1. MATERIALS AND SUPPLIES</t>
  </si>
  <si>
    <t xml:space="preserve">   2. PUBLICATION COSTS/DOCUMENTATION/DISSEMINATION</t>
  </si>
  <si>
    <t xml:space="preserve">   3. CONSULTANT SERVICES</t>
  </si>
  <si>
    <t xml:space="preserve">   4. COMPUTER SERVICES</t>
  </si>
  <si>
    <t xml:space="preserve">   5. SUBAWARDS</t>
  </si>
  <si>
    <t xml:space="preserve">   6. OTHER</t>
  </si>
  <si>
    <t>Tuition Rates 10 Credits</t>
  </si>
  <si>
    <t xml:space="preserve">       TOTAL OTHER DIRECT COSTS</t>
  </si>
  <si>
    <t xml:space="preserve"> H. TOTAL DIRECT COSTS (A THROUGH G)</t>
  </si>
  <si>
    <t xml:space="preserve">  I. INDIRECT COSTS (F&amp;A) (SPECIFY RATE AND BASE)</t>
  </si>
  <si>
    <t>off campus</t>
  </si>
  <si>
    <t>26% of MTDC</t>
  </si>
  <si>
    <t>Base =</t>
  </si>
  <si>
    <t>on campus</t>
  </si>
  <si>
    <t xml:space="preserve"> </t>
  </si>
  <si>
    <t xml:space="preserve">          TOTAL INDIRECT COSTS (F&amp;A)</t>
  </si>
  <si>
    <t>Off Campus</t>
  </si>
  <si>
    <t xml:space="preserve"> J. TOTAL DIRECT AND INDIRECT COSTS (H+I)</t>
  </si>
  <si>
    <t xml:space="preserve"> K. RESIDUAL FUNDS (IF FOR FURTHER SUPPORT OF CURRENT PROJECT SEE GPG II.D.7.j.)</t>
  </si>
  <si>
    <t xml:space="preserve"> L. AMOUNT OF THIS REQUEST (J) OR (J MINUS K)</t>
  </si>
  <si>
    <t xml:space="preserve"> M. COST-SHARING: PROPOSED LEVEL $</t>
  </si>
  <si>
    <t xml:space="preserve">    AGREED LEVEL IF DIFFERENT $</t>
  </si>
  <si>
    <t xml:space="preserve"> PI/PD TYPED NAME &amp; SIGNATURE*</t>
  </si>
  <si>
    <t xml:space="preserve"> DATE</t>
  </si>
  <si>
    <t>FOR NSF USE ONLY</t>
  </si>
  <si>
    <t>INDIRECT COST RATE VERIFICATION</t>
  </si>
  <si>
    <t xml:space="preserve"> ORG. REP. TYPED NAME &amp; SIGNATURE*</t>
  </si>
  <si>
    <t xml:space="preserve">  Date Checked</t>
  </si>
  <si>
    <t xml:space="preserve">    Date of Rate Sheet</t>
  </si>
  <si>
    <t xml:space="preserve">  Initials-ORG</t>
  </si>
  <si>
    <t>CLAS RESEARCH SUPPORT SERVICES</t>
  </si>
  <si>
    <r>
      <t xml:space="preserve"> </t>
    </r>
    <r>
      <rPr>
        <b/>
        <sz val="8"/>
        <rFont val="Arial"/>
        <family val="2"/>
      </rPr>
      <t>NSF FORM 1030 (10/97) Supersedes All Previous Editions</t>
    </r>
  </si>
  <si>
    <t xml:space="preserve">            *SIGNATURES REQUIRED ONLY FOR REVISED BUDGET (GPG III. B)</t>
  </si>
  <si>
    <t xml:space="preserve">54.0% of MTDC </t>
  </si>
  <si>
    <t>Year 4</t>
  </si>
  <si>
    <t>Year 5</t>
  </si>
  <si>
    <t>Cumulative</t>
  </si>
  <si>
    <t>FY 2018 Rates</t>
  </si>
  <si>
    <t>INTERNAL FUNDS ONLY</t>
  </si>
  <si>
    <t>A2 - 12 month Calendar</t>
  </si>
  <si>
    <t>A9 - 9 month Academic</t>
  </si>
  <si>
    <t>P5 - PT Research - Summer</t>
  </si>
  <si>
    <t>R2 - Post Doc - Rearch Staff</t>
  </si>
  <si>
    <t>U2/U9 - Grad Asst</t>
  </si>
  <si>
    <t>ST - Student</t>
  </si>
  <si>
    <t>TE - Tech</t>
  </si>
  <si>
    <t>C2/D2/MA - Administrator</t>
  </si>
  <si>
    <t>FUNDING SOURCE</t>
  </si>
  <si>
    <t>FEDERAL NIH</t>
  </si>
  <si>
    <t>FEDERAL NSF</t>
  </si>
  <si>
    <t>NON-FEDERAL</t>
  </si>
  <si>
    <t>FEDERAL USDA</t>
  </si>
  <si>
    <t>FEDERAL DOD</t>
  </si>
  <si>
    <t>INTERNAL FUNDS</t>
  </si>
  <si>
    <t>**FROM YEAR 1 FRINGE RATE PROVIDED</t>
  </si>
  <si>
    <t>Salary Esc.</t>
  </si>
  <si>
    <t>Tuition Esc.</t>
  </si>
  <si>
    <t>Effort</t>
  </si>
  <si>
    <t>Subaward Exclusion</t>
  </si>
  <si>
    <t># Students:</t>
  </si>
  <si>
    <t>P6 - PT Research - Summer</t>
  </si>
  <si>
    <t>FY 2020 Rates</t>
  </si>
  <si>
    <t>M.Belzer</t>
  </si>
  <si>
    <t>M. Belzer</t>
  </si>
  <si>
    <t>Materials and supplies</t>
  </si>
  <si>
    <t>OTHER SENIOR/KEY PERSONNEL</t>
  </si>
  <si>
    <t>GRADUATE STUDENTS</t>
  </si>
  <si>
    <t>UNDERGRADUATE STUDENTS</t>
  </si>
  <si>
    <t>FRINGE BENEFITS</t>
  </si>
  <si>
    <t>EQUIPMENT (LIST ITEM AND DOLLAR AMOUNT FOR EACH ITEM EXCEEDING $5,000)</t>
  </si>
  <si>
    <t>TRAVEL</t>
  </si>
  <si>
    <t>OTHER DIRECT COSTS</t>
  </si>
  <si>
    <t>OTHER PERSONNEL:</t>
  </si>
  <si>
    <t>TOTAL PARTICIPANT SUPPORT COSTS</t>
  </si>
  <si>
    <t>PI</t>
  </si>
  <si>
    <t>Co-I</t>
  </si>
  <si>
    <t>FTE %</t>
  </si>
  <si>
    <t>TOTAL TRAVEL</t>
  </si>
  <si>
    <t>DOMESTIC AIR, LODGING, PER DIEM FOR LOCALITY</t>
  </si>
  <si>
    <t>FOREIGN AIR, LODGING, PER DIEM FOR LOCALITY</t>
  </si>
  <si>
    <t>OTHER TRAVEL COSTS - DESCRIBE</t>
  </si>
  <si>
    <t>PARTICIPANT SUPPORT COSTS - DESCRIBE BASIS FOR CALCULATION</t>
  </si>
  <si>
    <t>SUBAWARD AMOUNTS - TOTAL</t>
  </si>
  <si>
    <t>TOTAL DIRECT COSTS</t>
  </si>
  <si>
    <t>TUITION</t>
  </si>
  <si>
    <t>Other Sponsored Activity</t>
  </si>
  <si>
    <t>TOTAL INDIRECT COST</t>
  </si>
  <si>
    <t>NO</t>
  </si>
  <si>
    <t>TDC</t>
  </si>
  <si>
    <t>Other Rate w TDC base</t>
  </si>
  <si>
    <t>TOTAL DIRECT AND INDIRECT COST</t>
  </si>
  <si>
    <t>MODIFIED TOTAL DIRECT COST BASE</t>
  </si>
  <si>
    <t>AMOUNT REMAINING AGAINST ANNUAL TOTAL COST LIMIT</t>
  </si>
  <si>
    <t>SUBAWARD - EXCLUDE AMOUNTS GREATER THAN $25,000 FOR EACH SUBAWARD (Enter as POSITIVE value)</t>
  </si>
  <si>
    <t>ADMINISTRATIVE - CLERICAL, IF ALLOWABLE</t>
  </si>
  <si>
    <t>TECHNICIANS/OTHER PROF</t>
  </si>
  <si>
    <t>POST DOCTORAL ASSOC</t>
  </si>
  <si>
    <t>ANNUAL LIMIT</t>
  </si>
  <si>
    <t>TOTAL LIMIT</t>
  </si>
  <si>
    <t>AMOUNT REMAINING</t>
  </si>
  <si>
    <t xml:space="preserve">Cumulative </t>
  </si>
  <si>
    <t>Costs</t>
  </si>
  <si>
    <t>HOURLY EMPLOYEE</t>
  </si>
  <si>
    <t>HOURS</t>
  </si>
  <si>
    <t>RATE</t>
  </si>
  <si>
    <t>Name</t>
  </si>
  <si>
    <t>Role</t>
  </si>
  <si>
    <t>TOTAL SALARIES AND WAGES</t>
  </si>
  <si>
    <t>TOTAL SALARIES, WAGES, AND FRINGE BENEFITS</t>
  </si>
  <si>
    <t>DESCRIBE ITEM #1</t>
  </si>
  <si>
    <t>DESCRIBE ITEM #2</t>
  </si>
  <si>
    <t>DESCRIBE ITEM #3</t>
  </si>
  <si>
    <t>DESCRIBE ITEM #4</t>
  </si>
  <si>
    <t>DESCRIBE ITEM #5</t>
  </si>
  <si>
    <t>DESCRIBE ITEM #6</t>
  </si>
  <si>
    <t>DESCRIBE ITEM #7</t>
  </si>
  <si>
    <t xml:space="preserve">         (List each separately with title)</t>
  </si>
  <si>
    <t>TOTAL EQUIPMENT</t>
  </si>
  <si>
    <t>TOTAL OTHER DIRECT COSTS</t>
  </si>
  <si>
    <t>Annual Credits</t>
  </si>
  <si>
    <t>Begin Date</t>
  </si>
  <si>
    <t>End Date</t>
  </si>
  <si>
    <t xml:space="preserve">Years = </t>
  </si>
  <si>
    <t>Year</t>
  </si>
  <si>
    <t>SENIOR/KEY PERSONNEL: PI/PD, Co-PI'S, Faculty and Other Senior Associates</t>
  </si>
  <si>
    <t xml:space="preserve">TOTAL SENIOR/KEY PERSONNEL </t>
  </si>
  <si>
    <t>PI/PROJECT DIRECTOR</t>
  </si>
  <si>
    <t>PROJECT TITLE</t>
  </si>
  <si>
    <t>Number of Students:</t>
  </si>
  <si>
    <t>Describe other direct cost items and cost assumptions here</t>
  </si>
  <si>
    <r>
      <t>TO CALCULATE INDIRECT COSTS (F&amp;A) TYPE "</t>
    </r>
    <r>
      <rPr>
        <b/>
        <u/>
        <sz val="10"/>
        <rFont val="Arial"/>
        <family val="2"/>
      </rPr>
      <t>YES</t>
    </r>
    <r>
      <rPr>
        <b/>
        <sz val="10"/>
        <rFont val="Arial"/>
        <family val="2"/>
      </rPr>
      <t>" NEXT TO CORRECT BASE:</t>
    </r>
  </si>
  <si>
    <t>Annual Salary</t>
  </si>
  <si>
    <t>Acad/ Sum</t>
  </si>
  <si>
    <t>Grad Student</t>
  </si>
  <si>
    <t>Undergrad Student</t>
  </si>
  <si>
    <t>Admin/Management</t>
  </si>
  <si>
    <t>Technician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</si>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</sst>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"/>
    <numFmt numFmtId="166" formatCode="_(&quot;$&quot;* #,##0_);_(&quot;$&quot;* \(#,##0\);_(&quot;$&quot;* &quot;-&quot;??_);_(@_)"/>
    <numFmt numFmtId="167" formatCode="0.0%"/>
    <numFmt numFmtId="168" formatCode="_(* #,##0_);_(* \(#,##0\);_(* &quot;-&quot;??_);_(@_)"/>
    <numFmt numFmtId="169" formatCode="_(* #,##0.0_);_(* \(#,##0.0\);_(* &quot;-&quot;??_);_(@_)"/>
  </numFmts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  <font>
      <b/>
      <i/>
      <sz val="9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name val="Arial"/>
      <family val="2"/>
    </font>
    <font>
      <u val="singleAccounting"/>
      <sz val="10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72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0" fillId="0" borderId="0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5" xfId="0" applyFont="1" applyBorder="1"/>
    <xf numFmtId="0" fontId="3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/>
    <xf numFmtId="0" fontId="3" fillId="0" borderId="11" xfId="0" applyFont="1" applyBorder="1"/>
    <xf numFmtId="0" fontId="3" fillId="0" borderId="13" xfId="0" applyFont="1" applyBorder="1"/>
    <xf numFmtId="0" fontId="3" fillId="2" borderId="0" xfId="0" applyFont="1" applyFill="1" applyBorder="1"/>
    <xf numFmtId="0" fontId="3" fillId="2" borderId="15" xfId="0" applyFont="1" applyFill="1" applyBorder="1"/>
    <xf numFmtId="0" fontId="3" fillId="0" borderId="10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3" fillId="0" borderId="25" xfId="0" applyFont="1" applyBorder="1"/>
    <xf numFmtId="0" fontId="0" fillId="0" borderId="26" xfId="0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0" fillId="0" borderId="30" xfId="0" applyBorder="1"/>
    <xf numFmtId="0" fontId="0" fillId="0" borderId="18" xfId="0" applyBorder="1"/>
    <xf numFmtId="0" fontId="0" fillId="0" borderId="19" xfId="0" applyBorder="1"/>
    <xf numFmtId="0" fontId="3" fillId="0" borderId="31" xfId="0" applyFont="1" applyBorder="1"/>
    <xf numFmtId="0" fontId="3" fillId="0" borderId="32" xfId="0" applyFont="1" applyBorder="1"/>
    <xf numFmtId="0" fontId="3" fillId="2" borderId="28" xfId="0" applyFont="1" applyFill="1" applyBorder="1"/>
    <xf numFmtId="0" fontId="3" fillId="2" borderId="33" xfId="0" applyFont="1" applyFill="1" applyBorder="1"/>
    <xf numFmtId="0" fontId="3" fillId="0" borderId="34" xfId="0" applyFont="1" applyBorder="1"/>
    <xf numFmtId="0" fontId="3" fillId="2" borderId="16" xfId="0" applyFont="1" applyFill="1" applyBorder="1"/>
    <xf numFmtId="0" fontId="3" fillId="0" borderId="33" xfId="0" applyFont="1" applyBorder="1"/>
    <xf numFmtId="0" fontId="4" fillId="0" borderId="12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26" xfId="0" applyFont="1" applyBorder="1"/>
    <xf numFmtId="49" fontId="3" fillId="0" borderId="37" xfId="0" applyNumberFormat="1" applyFont="1" applyBorder="1"/>
    <xf numFmtId="0" fontId="3" fillId="0" borderId="37" xfId="0" applyFont="1" applyBorder="1"/>
    <xf numFmtId="0" fontId="3" fillId="0" borderId="30" xfId="0" applyFont="1" applyBorder="1"/>
    <xf numFmtId="0" fontId="3" fillId="0" borderId="31" xfId="0" applyFont="1" applyBorder="1" applyAlignment="1">
      <alignment horizontal="center"/>
    </xf>
    <xf numFmtId="0" fontId="0" fillId="0" borderId="8" xfId="0" applyBorder="1"/>
    <xf numFmtId="0" fontId="3" fillId="0" borderId="32" xfId="0" applyFont="1" applyBorder="1" applyAlignment="1">
      <alignment horizontal="center"/>
    </xf>
    <xf numFmtId="0" fontId="0" fillId="0" borderId="38" xfId="0" applyBorder="1"/>
    <xf numFmtId="0" fontId="0" fillId="0" borderId="36" xfId="0" applyBorder="1"/>
    <xf numFmtId="0" fontId="3" fillId="0" borderId="39" xfId="0" applyFont="1" applyBorder="1"/>
    <xf numFmtId="0" fontId="5" fillId="0" borderId="0" xfId="0" applyFont="1"/>
    <xf numFmtId="0" fontId="6" fillId="0" borderId="0" xfId="0" applyFont="1"/>
    <xf numFmtId="49" fontId="3" fillId="0" borderId="0" xfId="0" applyNumberFormat="1" applyFont="1" applyBorder="1"/>
    <xf numFmtId="0" fontId="0" fillId="0" borderId="40" xfId="0" applyBorder="1"/>
    <xf numFmtId="0" fontId="0" fillId="0" borderId="31" xfId="0" applyBorder="1"/>
    <xf numFmtId="0" fontId="0" fillId="0" borderId="41" xfId="0" applyBorder="1"/>
    <xf numFmtId="164" fontId="3" fillId="0" borderId="0" xfId="0" applyNumberFormat="1" applyFont="1" applyBorder="1"/>
    <xf numFmtId="0" fontId="3" fillId="0" borderId="0" xfId="0" applyFont="1" applyBorder="1" applyAlignment="1">
      <alignment horizontal="right"/>
    </xf>
    <xf numFmtId="164" fontId="3" fillId="0" borderId="18" xfId="0" applyNumberFormat="1" applyFont="1" applyBorder="1"/>
    <xf numFmtId="0" fontId="8" fillId="0" borderId="31" xfId="0" applyFont="1" applyBorder="1" applyAlignment="1">
      <alignment horizontal="center"/>
    </xf>
    <xf numFmtId="6" fontId="3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14" fontId="3" fillId="0" borderId="0" xfId="0" applyNumberFormat="1" applyFont="1" applyAlignment="1">
      <alignment horizontal="center"/>
    </xf>
    <xf numFmtId="14" fontId="3" fillId="0" borderId="42" xfId="0" applyNumberFormat="1" applyFont="1" applyBorder="1" applyAlignment="1">
      <alignment horizontal="center"/>
    </xf>
    <xf numFmtId="42" fontId="3" fillId="0" borderId="0" xfId="0" applyNumberFormat="1" applyFont="1" applyBorder="1"/>
    <xf numFmtId="42" fontId="7" fillId="0" borderId="3" xfId="0" applyNumberFormat="1" applyFont="1" applyBorder="1"/>
    <xf numFmtId="42" fontId="0" fillId="0" borderId="23" xfId="0" applyNumberFormat="1" applyBorder="1"/>
    <xf numFmtId="42" fontId="3" fillId="0" borderId="10" xfId="0" applyNumberFormat="1" applyFont="1" applyBorder="1"/>
    <xf numFmtId="42" fontId="0" fillId="0" borderId="4" xfId="0" applyNumberFormat="1" applyBorder="1"/>
    <xf numFmtId="42" fontId="3" fillId="0" borderId="14" xfId="0" applyNumberFormat="1" applyFont="1" applyBorder="1" applyAlignment="1">
      <alignment horizontal="center"/>
    </xf>
    <xf numFmtId="42" fontId="3" fillId="0" borderId="15" xfId="0" applyNumberFormat="1" applyFont="1" applyBorder="1" applyAlignment="1">
      <alignment horizontal="center"/>
    </xf>
    <xf numFmtId="42" fontId="0" fillId="0" borderId="0" xfId="0" applyNumberFormat="1"/>
    <xf numFmtId="42" fontId="0" fillId="0" borderId="18" xfId="0" applyNumberFormat="1" applyBorder="1"/>
    <xf numFmtId="42" fontId="3" fillId="0" borderId="0" xfId="0" applyNumberFormat="1" applyFont="1" applyAlignment="1">
      <alignment horizontal="center"/>
    </xf>
    <xf numFmtId="42" fontId="8" fillId="0" borderId="0" xfId="0" applyNumberFormat="1" applyFont="1" applyAlignment="1">
      <alignment horizontal="center"/>
    </xf>
    <xf numFmtId="42" fontId="7" fillId="0" borderId="14" xfId="0" applyNumberFormat="1" applyFont="1" applyBorder="1"/>
    <xf numFmtId="42" fontId="7" fillId="2" borderId="6" xfId="0" applyNumberFormat="1" applyFont="1" applyFill="1" applyBorder="1"/>
    <xf numFmtId="42" fontId="7" fillId="2" borderId="0" xfId="0" applyNumberFormat="1" applyFont="1" applyFill="1"/>
    <xf numFmtId="42" fontId="7" fillId="2" borderId="15" xfId="0" applyNumberFormat="1" applyFont="1" applyFill="1" applyBorder="1"/>
    <xf numFmtId="42" fontId="7" fillId="2" borderId="9" xfId="0" applyNumberFormat="1" applyFont="1" applyFill="1" applyBorder="1"/>
    <xf numFmtId="42" fontId="7" fillId="2" borderId="12" xfId="0" applyNumberFormat="1" applyFont="1" applyFill="1" applyBorder="1"/>
    <xf numFmtId="42" fontId="7" fillId="0" borderId="7" xfId="0" applyNumberFormat="1" applyFont="1" applyBorder="1"/>
    <xf numFmtId="42" fontId="7" fillId="0" borderId="11" xfId="0" applyNumberFormat="1" applyFont="1" applyBorder="1"/>
    <xf numFmtId="42" fontId="3" fillId="0" borderId="20" xfId="0" applyNumberFormat="1" applyFont="1" applyBorder="1"/>
    <xf numFmtId="42" fontId="3" fillId="0" borderId="18" xfId="0" applyNumberFormat="1" applyFont="1" applyBorder="1"/>
    <xf numFmtId="42" fontId="3" fillId="0" borderId="12" xfId="0" applyNumberFormat="1" applyFont="1" applyBorder="1"/>
    <xf numFmtId="42" fontId="3" fillId="0" borderId="8" xfId="0" applyNumberFormat="1" applyFont="1" applyBorder="1"/>
    <xf numFmtId="42" fontId="3" fillId="0" borderId="19" xfId="0" applyNumberFormat="1" applyFont="1" applyBorder="1"/>
    <xf numFmtId="42" fontId="3" fillId="0" borderId="0" xfId="0" applyNumberFormat="1" applyFont="1"/>
    <xf numFmtId="0" fontId="0" fillId="0" borderId="34" xfId="0" applyBorder="1"/>
    <xf numFmtId="0" fontId="3" fillId="0" borderId="12" xfId="0" applyFont="1" applyBorder="1" applyAlignment="1">
      <alignment horizontal="right"/>
    </xf>
    <xf numFmtId="42" fontId="3" fillId="0" borderId="12" xfId="1" applyNumberFormat="1" applyFont="1" applyBorder="1"/>
    <xf numFmtId="42" fontId="3" fillId="0" borderId="3" xfId="1" applyNumberFormat="1" applyFont="1" applyBorder="1"/>
    <xf numFmtId="0" fontId="3" fillId="0" borderId="12" xfId="0" applyFont="1" applyBorder="1" applyAlignment="1">
      <alignment horizontal="left"/>
    </xf>
    <xf numFmtId="0" fontId="12" fillId="0" borderId="27" xfId="0" applyFont="1" applyBorder="1"/>
    <xf numFmtId="0" fontId="12" fillId="0" borderId="36" xfId="0" applyFont="1" applyBorder="1"/>
    <xf numFmtId="2" fontId="3" fillId="0" borderId="0" xfId="2" applyNumberFormat="1" applyFont="1"/>
    <xf numFmtId="2" fontId="3" fillId="0" borderId="0" xfId="0" applyNumberFormat="1" applyFont="1" applyBorder="1"/>
    <xf numFmtId="0" fontId="13" fillId="0" borderId="0" xfId="0" quotePrefix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4" fontId="14" fillId="0" borderId="0" xfId="0" applyNumberFormat="1" applyFont="1" applyBorder="1"/>
    <xf numFmtId="2" fontId="14" fillId="0" borderId="0" xfId="0" applyNumberFormat="1" applyFont="1" applyBorder="1"/>
    <xf numFmtId="0" fontId="15" fillId="0" borderId="26" xfId="0" applyFont="1" applyBorder="1"/>
    <xf numFmtId="49" fontId="3" fillId="0" borderId="37" xfId="0" applyNumberFormat="1" applyFont="1" applyFill="1" applyBorder="1"/>
    <xf numFmtId="0" fontId="4" fillId="0" borderId="30" xfId="0" applyFont="1" applyBorder="1"/>
    <xf numFmtId="165" fontId="10" fillId="3" borderId="3" xfId="0" applyNumberFormat="1" applyFont="1" applyFill="1" applyBorder="1"/>
    <xf numFmtId="0" fontId="10" fillId="3" borderId="3" xfId="0" applyFont="1" applyFill="1" applyBorder="1"/>
    <xf numFmtId="0" fontId="3" fillId="3" borderId="26" xfId="0" applyFont="1" applyFill="1" applyBorder="1"/>
    <xf numFmtId="0" fontId="0" fillId="3" borderId="6" xfId="0" applyFill="1" applyBorder="1"/>
    <xf numFmtId="0" fontId="3" fillId="3" borderId="12" xfId="0" applyFont="1" applyFill="1" applyBorder="1"/>
    <xf numFmtId="42" fontId="10" fillId="3" borderId="12" xfId="1" applyNumberFormat="1" applyFont="1" applyFill="1" applyBorder="1"/>
    <xf numFmtId="0" fontId="10" fillId="3" borderId="14" xfId="0" applyFont="1" applyFill="1" applyBorder="1"/>
    <xf numFmtId="42" fontId="11" fillId="3" borderId="3" xfId="0" applyNumberFormat="1" applyFont="1" applyFill="1" applyBorder="1"/>
    <xf numFmtId="42" fontId="11" fillId="3" borderId="14" xfId="0" applyNumberFormat="1" applyFont="1" applyFill="1" applyBorder="1"/>
    <xf numFmtId="0" fontId="3" fillId="3" borderId="36" xfId="0" applyFont="1" applyFill="1" applyBorder="1"/>
    <xf numFmtId="0" fontId="3" fillId="3" borderId="0" xfId="0" applyFont="1" applyFill="1" applyBorder="1"/>
    <xf numFmtId="0" fontId="0" fillId="3" borderId="0" xfId="0" applyFill="1"/>
    <xf numFmtId="42" fontId="3" fillId="3" borderId="0" xfId="0" applyNumberFormat="1" applyFont="1" applyFill="1" applyBorder="1"/>
    <xf numFmtId="6" fontId="3" fillId="3" borderId="0" xfId="0" applyNumberFormat="1" applyFont="1" applyFill="1" applyBorder="1"/>
    <xf numFmtId="164" fontId="3" fillId="3" borderId="0" xfId="0" applyNumberFormat="1" applyFont="1" applyFill="1" applyBorder="1" applyAlignment="1">
      <alignment horizontal="right"/>
    </xf>
    <xf numFmtId="42" fontId="7" fillId="3" borderId="3" xfId="0" applyNumberFormat="1" applyFont="1" applyFill="1" applyBorder="1"/>
    <xf numFmtId="42" fontId="7" fillId="3" borderId="14" xfId="0" applyNumberFormat="1" applyFont="1" applyFill="1" applyBorder="1"/>
    <xf numFmtId="42" fontId="17" fillId="3" borderId="7" xfId="0" applyNumberFormat="1" applyFont="1" applyFill="1" applyBorder="1"/>
    <xf numFmtId="14" fontId="12" fillId="3" borderId="0" xfId="0" applyNumberFormat="1" applyFont="1" applyFill="1" applyBorder="1"/>
    <xf numFmtId="0" fontId="4" fillId="0" borderId="3" xfId="0" applyFont="1" applyFill="1" applyBorder="1"/>
    <xf numFmtId="42" fontId="16" fillId="0" borderId="14" xfId="0" applyNumberFormat="1" applyFont="1" applyBorder="1"/>
    <xf numFmtId="166" fontId="4" fillId="3" borderId="12" xfId="1" applyNumberFormat="1" applyFont="1" applyFill="1" applyBorder="1"/>
    <xf numFmtId="0" fontId="4" fillId="4" borderId="3" xfId="0" applyFont="1" applyFill="1" applyBorder="1" applyAlignment="1">
      <alignment horizontal="center" wrapText="1"/>
    </xf>
    <xf numFmtId="0" fontId="0" fillId="4" borderId="12" xfId="0" applyFill="1" applyBorder="1"/>
    <xf numFmtId="0" fontId="4" fillId="4" borderId="1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14" fontId="12" fillId="3" borderId="0" xfId="0" applyNumberFormat="1" applyFont="1" applyFill="1" applyBorder="1" applyAlignment="1">
      <alignment horizontal="center"/>
    </xf>
    <xf numFmtId="42" fontId="4" fillId="0" borderId="3" xfId="1" applyNumberFormat="1" applyFont="1" applyBorder="1"/>
    <xf numFmtId="42" fontId="16" fillId="0" borderId="7" xfId="0" applyNumberFormat="1" applyFont="1" applyBorder="1"/>
    <xf numFmtId="42" fontId="1" fillId="3" borderId="0" xfId="0" applyNumberFormat="1" applyFont="1" applyFill="1" applyAlignment="1">
      <alignment horizontal="center"/>
    </xf>
    <xf numFmtId="42" fontId="1" fillId="0" borderId="0" xfId="0" applyNumberFormat="1" applyFont="1" applyAlignment="1">
      <alignment horizontal="center"/>
    </xf>
    <xf numFmtId="164" fontId="18" fillId="0" borderId="0" xfId="0" applyNumberFormat="1" applyFont="1"/>
    <xf numFmtId="44" fontId="0" fillId="0" borderId="0" xfId="0" applyNumberFormat="1"/>
    <xf numFmtId="164" fontId="3" fillId="3" borderId="6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4" borderId="1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/>
    <xf numFmtId="10" fontId="4" fillId="4" borderId="3" xfId="3" applyNumberFormat="1" applyFont="1" applyFill="1" applyBorder="1" applyAlignment="1">
      <alignment horizontal="center"/>
    </xf>
    <xf numFmtId="10" fontId="3" fillId="4" borderId="3" xfId="3" applyNumberFormat="1" applyFont="1" applyFill="1" applyBorder="1" applyAlignment="1">
      <alignment horizontal="center"/>
    </xf>
    <xf numFmtId="0" fontId="4" fillId="4" borderId="3" xfId="0" applyFont="1" applyFill="1" applyBorder="1"/>
    <xf numFmtId="167" fontId="10" fillId="3" borderId="3" xfId="3" applyNumberFormat="1" applyFont="1" applyFill="1" applyBorder="1"/>
    <xf numFmtId="0" fontId="3" fillId="0" borderId="7" xfId="0" applyFont="1" applyBorder="1" applyAlignment="1">
      <alignment horizontal="center"/>
    </xf>
    <xf numFmtId="10" fontId="3" fillId="0" borderId="12" xfId="3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2" fontId="3" fillId="0" borderId="8" xfId="0" applyNumberFormat="1" applyFont="1" applyBorder="1" applyAlignment="1">
      <alignment horizontal="center"/>
    </xf>
    <xf numFmtId="42" fontId="8" fillId="0" borderId="8" xfId="0" applyNumberFormat="1" applyFont="1" applyBorder="1" applyAlignment="1">
      <alignment horizontal="center"/>
    </xf>
    <xf numFmtId="42" fontId="7" fillId="2" borderId="7" xfId="0" applyNumberFormat="1" applyFont="1" applyFill="1" applyBorder="1"/>
    <xf numFmtId="42" fontId="7" fillId="2" borderId="8" xfId="0" applyNumberFormat="1" applyFont="1" applyFill="1" applyBorder="1"/>
    <xf numFmtId="42" fontId="7" fillId="2" borderId="13" xfId="0" applyNumberFormat="1" applyFont="1" applyFill="1" applyBorder="1"/>
    <xf numFmtId="42" fontId="7" fillId="2" borderId="14" xfId="0" applyNumberFormat="1" applyFont="1" applyFill="1" applyBorder="1"/>
    <xf numFmtId="164" fontId="7" fillId="0" borderId="8" xfId="0" applyNumberFormat="1" applyFont="1" applyBorder="1"/>
    <xf numFmtId="42" fontId="7" fillId="2" borderId="11" xfId="0" applyNumberFormat="1" applyFont="1" applyFill="1" applyBorder="1"/>
    <xf numFmtId="42" fontId="3" fillId="0" borderId="21" xfId="0" applyNumberFormat="1" applyFont="1" applyBorder="1"/>
    <xf numFmtId="0" fontId="3" fillId="0" borderId="15" xfId="0" applyFont="1" applyBorder="1"/>
    <xf numFmtId="42" fontId="3" fillId="3" borderId="28" xfId="0" applyNumberFormat="1" applyFont="1" applyFill="1" applyBorder="1"/>
    <xf numFmtId="42" fontId="3" fillId="3" borderId="28" xfId="0" applyNumberFormat="1" applyFont="1" applyFill="1" applyBorder="1" applyAlignment="1">
      <alignment horizontal="center"/>
    </xf>
    <xf numFmtId="0" fontId="3" fillId="3" borderId="35" xfId="0" applyFont="1" applyFill="1" applyBorder="1"/>
    <xf numFmtId="0" fontId="3" fillId="3" borderId="20" xfId="0" applyFont="1" applyFill="1" applyBorder="1"/>
    <xf numFmtId="42" fontId="3" fillId="3" borderId="39" xfId="0" applyNumberFormat="1" applyFont="1" applyFill="1" applyBorder="1"/>
    <xf numFmtId="0" fontId="3" fillId="3" borderId="30" xfId="0" applyFont="1" applyFill="1" applyBorder="1"/>
    <xf numFmtId="0" fontId="3" fillId="3" borderId="18" xfId="0" applyFont="1" applyFill="1" applyBorder="1"/>
    <xf numFmtId="42" fontId="3" fillId="3" borderId="29" xfId="0" applyNumberFormat="1" applyFont="1" applyFill="1" applyBorder="1"/>
    <xf numFmtId="168" fontId="10" fillId="3" borderId="12" xfId="0" applyNumberFormat="1" applyFont="1" applyFill="1" applyBorder="1"/>
    <xf numFmtId="0" fontId="3" fillId="4" borderId="12" xfId="0" applyFont="1" applyFill="1" applyBorder="1"/>
    <xf numFmtId="0" fontId="2" fillId="0" borderId="0" xfId="0" applyFont="1" applyFill="1" applyBorder="1"/>
    <xf numFmtId="43" fontId="2" fillId="0" borderId="0" xfId="2" applyFont="1" applyFill="1" applyBorder="1"/>
    <xf numFmtId="43" fontId="2" fillId="0" borderId="0" xfId="2" applyFont="1" applyFill="1" applyBorder="1" applyAlignment="1">
      <alignment horizontal="center"/>
    </xf>
    <xf numFmtId="49" fontId="2" fillId="0" borderId="0" xfId="0" applyNumberFormat="1" applyFont="1" applyFill="1" applyBorder="1"/>
    <xf numFmtId="168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43" fontId="1" fillId="0" borderId="0" xfId="2" applyFont="1" applyFill="1" applyBorder="1" applyAlignment="1">
      <alignment horizontal="center"/>
    </xf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wrapText="1"/>
    </xf>
    <xf numFmtId="42" fontId="1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43" fontId="1" fillId="0" borderId="0" xfId="2" applyFont="1" applyFill="1" applyBorder="1"/>
    <xf numFmtId="49" fontId="1" fillId="0" borderId="0" xfId="0" applyNumberFormat="1" applyFont="1" applyFill="1" applyBorder="1"/>
    <xf numFmtId="0" fontId="16" fillId="0" borderId="0" xfId="0" applyFont="1" applyFill="1" applyBorder="1"/>
    <xf numFmtId="44" fontId="1" fillId="0" borderId="0" xfId="1" applyFont="1" applyFill="1" applyBorder="1"/>
    <xf numFmtId="42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168" fontId="2" fillId="0" borderId="0" xfId="2" applyNumberFormat="1" applyFont="1" applyFill="1" applyBorder="1" applyAlignment="1">
      <alignment horizontal="left"/>
    </xf>
    <xf numFmtId="43" fontId="19" fillId="0" borderId="0" xfId="2" applyFont="1" applyFill="1" applyBorder="1"/>
    <xf numFmtId="167" fontId="1" fillId="0" borderId="0" xfId="3" applyNumberFormat="1" applyFont="1" applyFill="1" applyBorder="1"/>
    <xf numFmtId="0" fontId="2" fillId="0" borderId="0" xfId="0" applyNumberFormat="1" applyFont="1" applyFill="1" applyBorder="1"/>
    <xf numFmtId="14" fontId="2" fillId="0" borderId="0" xfId="0" applyNumberFormat="1" applyFont="1" applyFill="1" applyBorder="1"/>
    <xf numFmtId="2" fontId="2" fillId="0" borderId="0" xfId="2" applyNumberFormat="1" applyFont="1" applyFill="1" applyBorder="1"/>
    <xf numFmtId="0" fontId="23" fillId="0" borderId="0" xfId="0" applyFont="1" applyFill="1" applyBorder="1"/>
    <xf numFmtId="0" fontId="1" fillId="0" borderId="0" xfId="0" applyFont="1" applyFill="1" applyBorder="1" applyAlignment="1">
      <alignment horizontal="right"/>
    </xf>
    <xf numFmtId="43" fontId="22" fillId="0" borderId="0" xfId="2" applyFont="1" applyFill="1" applyBorder="1"/>
    <xf numFmtId="43" fontId="21" fillId="0" borderId="0" xfId="2" applyFont="1" applyFill="1" applyBorder="1"/>
    <xf numFmtId="49" fontId="23" fillId="0" borderId="0" xfId="0" applyNumberFormat="1" applyFont="1" applyFill="1" applyBorder="1"/>
    <xf numFmtId="169" fontId="1" fillId="0" borderId="0" xfId="2" applyNumberFormat="1" applyFont="1" applyFill="1" applyBorder="1" applyAlignment="1">
      <alignment horizontal="center"/>
    </xf>
    <xf numFmtId="168" fontId="4" fillId="0" borderId="0" xfId="2" applyNumberFormat="1" applyFont="1" applyFill="1" applyBorder="1" applyAlignment="1">
      <alignment horizontal="center"/>
    </xf>
    <xf numFmtId="43" fontId="4" fillId="0" borderId="0" xfId="2" applyFont="1" applyFill="1" applyBorder="1" applyAlignment="1">
      <alignment horizontal="center"/>
    </xf>
    <xf numFmtId="43" fontId="4" fillId="0" borderId="0" xfId="2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165" fontId="1" fillId="0" borderId="0" xfId="2" applyNumberFormat="1" applyFont="1" applyFill="1" applyBorder="1" applyAlignment="1">
      <alignment horizontal="left"/>
    </xf>
    <xf numFmtId="0" fontId="1" fillId="0" borderId="6" xfId="2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6" xfId="0" applyFont="1" applyFill="1" applyBorder="1"/>
    <xf numFmtId="164" fontId="1" fillId="0" borderId="0" xfId="0" applyNumberFormat="1" applyFont="1" applyFill="1" applyBorder="1"/>
    <xf numFmtId="166" fontId="4" fillId="0" borderId="0" xfId="1" applyNumberFormat="1" applyFont="1" applyFill="1" applyBorder="1" applyAlignment="1">
      <alignment wrapText="1"/>
    </xf>
    <xf numFmtId="167" fontId="4" fillId="6" borderId="3" xfId="3" applyNumberFormat="1" applyFont="1" applyFill="1" applyBorder="1" applyAlignment="1" applyProtection="1">
      <alignment horizontal="center" wrapText="1"/>
      <protection locked="0"/>
    </xf>
    <xf numFmtId="166" fontId="4" fillId="6" borderId="3" xfId="1" applyNumberFormat="1" applyFont="1" applyFill="1" applyBorder="1" applyAlignment="1" applyProtection="1">
      <alignment wrapText="1"/>
      <protection locked="0"/>
    </xf>
    <xf numFmtId="0" fontId="2" fillId="6" borderId="10" xfId="0" applyFont="1" applyFill="1" applyBorder="1" applyProtection="1">
      <protection locked="0"/>
    </xf>
    <xf numFmtId="0" fontId="2" fillId="6" borderId="12" xfId="0" applyFont="1" applyFill="1" applyBorder="1" applyProtection="1">
      <protection locked="0"/>
    </xf>
    <xf numFmtId="0" fontId="2" fillId="6" borderId="11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1" fillId="6" borderId="12" xfId="0" applyFont="1" applyFill="1" applyBorder="1" applyProtection="1">
      <protection locked="0"/>
    </xf>
    <xf numFmtId="14" fontId="1" fillId="6" borderId="3" xfId="0" applyNumberFormat="1" applyFont="1" applyFill="1" applyBorder="1" applyAlignment="1" applyProtection="1">
      <alignment horizontal="center"/>
      <protection locked="0"/>
    </xf>
    <xf numFmtId="49" fontId="2" fillId="6" borderId="10" xfId="0" applyNumberFormat="1" applyFont="1" applyFill="1" applyBorder="1" applyProtection="1">
      <protection locked="0"/>
    </xf>
    <xf numFmtId="42" fontId="20" fillId="6" borderId="3" xfId="1" applyNumberFormat="1" applyFont="1" applyFill="1" applyBorder="1" applyProtection="1">
      <protection locked="0"/>
    </xf>
    <xf numFmtId="165" fontId="1" fillId="6" borderId="3" xfId="0" applyNumberFormat="1" applyFont="1" applyFill="1" applyBorder="1" applyAlignment="1" applyProtection="1">
      <alignment horizontal="center"/>
      <protection locked="0"/>
    </xf>
    <xf numFmtId="42" fontId="1" fillId="6" borderId="3" xfId="1" applyNumberFormat="1" applyFont="1" applyFill="1" applyBorder="1" applyProtection="1">
      <protection locked="0"/>
    </xf>
    <xf numFmtId="0" fontId="2" fillId="6" borderId="3" xfId="0" applyFont="1" applyFill="1" applyBorder="1" applyProtection="1"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44" fontId="1" fillId="6" borderId="3" xfId="1" applyFont="1" applyFill="1" applyBorder="1" applyProtection="1">
      <protection locked="0"/>
    </xf>
    <xf numFmtId="6" fontId="2" fillId="6" borderId="12" xfId="0" applyNumberFormat="1" applyFont="1" applyFill="1" applyBorder="1" applyProtection="1">
      <protection locked="0"/>
    </xf>
    <xf numFmtId="42" fontId="2" fillId="6" borderId="12" xfId="0" applyNumberFormat="1" applyFont="1" applyFill="1" applyBorder="1" applyProtection="1">
      <protection locked="0"/>
    </xf>
    <xf numFmtId="164" fontId="2" fillId="6" borderId="12" xfId="0" applyNumberFormat="1" applyFont="1" applyFill="1" applyBorder="1" applyAlignment="1" applyProtection="1">
      <alignment horizontal="right"/>
      <protection locked="0"/>
    </xf>
    <xf numFmtId="43" fontId="2" fillId="6" borderId="3" xfId="2" applyFont="1" applyFill="1" applyBorder="1" applyProtection="1">
      <protection locked="0"/>
    </xf>
    <xf numFmtId="43" fontId="19" fillId="6" borderId="3" xfId="2" applyFont="1" applyFill="1" applyBorder="1" applyProtection="1">
      <protection locked="0"/>
    </xf>
    <xf numFmtId="43" fontId="1" fillId="6" borderId="3" xfId="2" applyFont="1" applyFill="1" applyBorder="1" applyProtection="1">
      <protection locked="0"/>
    </xf>
    <xf numFmtId="168" fontId="1" fillId="6" borderId="3" xfId="2" applyNumberFormat="1" applyFont="1" applyFill="1" applyBorder="1" applyProtection="1">
      <protection locked="0"/>
    </xf>
    <xf numFmtId="0" fontId="4" fillId="0" borderId="6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2" fillId="7" borderId="0" xfId="0" applyFont="1" applyFill="1" applyBorder="1"/>
    <xf numFmtId="10" fontId="2" fillId="7" borderId="0" xfId="3" applyNumberFormat="1" applyFont="1" applyFill="1" applyBorder="1" applyAlignment="1">
      <alignment horizontal="center"/>
    </xf>
    <xf numFmtId="0" fontId="4" fillId="0" borderId="0" xfId="0" applyFont="1" applyFill="1" applyBorder="1"/>
    <xf numFmtId="0" fontId="24" fillId="0" borderId="0" xfId="0" applyFont="1" applyFill="1" applyBorder="1" applyAlignment="1"/>
    <xf numFmtId="43" fontId="1" fillId="0" borderId="6" xfId="2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43" fontId="0" fillId="0" borderId="0" xfId="0" applyNumberFormat="1"/>
    <xf numFmtId="164" fontId="2" fillId="6" borderId="10" xfId="0" applyNumberFormat="1" applyFont="1" applyFill="1" applyBorder="1" applyAlignment="1" applyProtection="1">
      <alignment horizontal="center"/>
      <protection locked="0"/>
    </xf>
    <xf numFmtId="164" fontId="2" fillId="6" borderId="12" xfId="0" applyNumberFormat="1" applyFont="1" applyFill="1" applyBorder="1" applyAlignment="1" applyProtection="1">
      <alignment horizontal="center"/>
      <protection locked="0"/>
    </xf>
    <xf numFmtId="164" fontId="2" fillId="6" borderId="1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5" fontId="3" fillId="0" borderId="6" xfId="1" applyNumberFormat="1" applyFont="1" applyBorder="1" applyAlignment="1">
      <alignment horizontal="center"/>
    </xf>
    <xf numFmtId="5" fontId="3" fillId="0" borderId="12" xfId="1" applyNumberFormat="1" applyFont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showZeros="0" tabSelected="1" workbookViewId="0">
      <selection activeCell="K4" sqref="K4"/>
    </sheetView>
  </sheetViews>
  <sheetFormatPr defaultColWidth="8.85546875" defaultRowHeight="12.75" x14ac:dyDescent="0.2"/>
  <cols>
    <col min="1" max="1" width="12.140625" style="189" customWidth="1"/>
    <col min="2" max="2" width="10.42578125" style="189" customWidth="1"/>
    <col min="3" max="3" width="12.5703125" style="189" customWidth="1"/>
    <col min="4" max="4" width="8.85546875" style="189"/>
    <col min="5" max="6" width="12.7109375" style="189" customWidth="1"/>
    <col min="7" max="7" width="9.42578125" style="189" customWidth="1"/>
    <col min="8" max="10" width="8.7109375" style="189" customWidth="1"/>
    <col min="11" max="15" width="16.7109375" style="190" customWidth="1"/>
    <col min="16" max="16" width="16.7109375" style="203" customWidth="1"/>
    <col min="17" max="17" width="7.28515625" style="189" hidden="1" customWidth="1"/>
    <col min="18" max="18" width="13.7109375" style="189" hidden="1" customWidth="1"/>
    <col min="19" max="19" width="8.7109375" style="189" hidden="1" customWidth="1"/>
    <col min="20" max="20" width="7.28515625" style="189" hidden="1" customWidth="1"/>
    <col min="21" max="21" width="12.28515625" style="189" hidden="1" customWidth="1"/>
    <col min="22" max="22" width="10.28515625" bestFit="1" customWidth="1"/>
    <col min="23" max="23" width="8.85546875" style="189" customWidth="1"/>
    <col min="24" max="16384" width="8.85546875" style="189"/>
  </cols>
  <sheetData>
    <row r="1" spans="1:21" ht="63.75" customHeight="1" x14ac:dyDescent="0.3">
      <c r="A1" s="269" t="s">
        <v>4</v>
      </c>
      <c r="B1" s="269"/>
      <c r="C1" s="269"/>
      <c r="D1" s="269"/>
      <c r="E1" s="269"/>
      <c r="F1" s="269"/>
      <c r="G1" s="269"/>
      <c r="H1" s="269"/>
      <c r="I1" s="269"/>
      <c r="J1" s="269"/>
      <c r="K1" s="260"/>
      <c r="L1" s="260"/>
      <c r="M1" s="260"/>
      <c r="N1" s="260"/>
      <c r="O1" s="260"/>
      <c r="P1" s="260"/>
    </row>
    <row r="2" spans="1:21" ht="48" hidden="1" customHeight="1" x14ac:dyDescent="0.2">
      <c r="A2" s="195" t="s">
        <v>103</v>
      </c>
      <c r="C2" s="229" t="s">
        <v>109</v>
      </c>
      <c r="D2" s="229" t="s">
        <v>104</v>
      </c>
      <c r="E2" s="229" t="s">
        <v>105</v>
      </c>
      <c r="F2" s="229" t="s">
        <v>107</v>
      </c>
      <c r="G2" s="229" t="s">
        <v>108</v>
      </c>
      <c r="H2" s="229" t="s">
        <v>106</v>
      </c>
      <c r="Q2" s="197"/>
    </row>
    <row r="3" spans="1:21" ht="33" hidden="1" customHeight="1" x14ac:dyDescent="0.2">
      <c r="A3" s="198"/>
      <c r="B3" s="198"/>
      <c r="C3" s="228"/>
      <c r="D3" s="228"/>
      <c r="E3" s="228"/>
      <c r="F3" s="228"/>
      <c r="G3" s="228"/>
      <c r="H3" s="228"/>
      <c r="Q3" s="199"/>
    </row>
    <row r="4" spans="1:21" ht="21.95" customHeight="1" x14ac:dyDescent="0.2">
      <c r="A4" s="195" t="s">
        <v>111</v>
      </c>
      <c r="C4" s="233">
        <v>0.03</v>
      </c>
      <c r="D4" s="195"/>
      <c r="E4" s="221" t="s">
        <v>153</v>
      </c>
      <c r="F4" s="222" t="s">
        <v>154</v>
      </c>
      <c r="G4" s="223" t="s">
        <v>155</v>
      </c>
      <c r="H4" s="195"/>
    </row>
    <row r="5" spans="1:21" ht="21.95" customHeight="1" x14ac:dyDescent="0.2">
      <c r="A5" s="195" t="s">
        <v>112</v>
      </c>
      <c r="C5" s="233">
        <v>0.08</v>
      </c>
      <c r="D5" s="194"/>
      <c r="E5" s="234"/>
      <c r="F5" s="234"/>
      <c r="G5" s="232">
        <f>+P63</f>
        <v>0</v>
      </c>
    </row>
    <row r="6" spans="1:21" ht="20.100000000000001" customHeight="1" x14ac:dyDescent="0.2"/>
    <row r="7" spans="1:21" ht="20.100000000000001" customHeight="1" x14ac:dyDescent="0.2">
      <c r="A7" s="194" t="s">
        <v>182</v>
      </c>
      <c r="C7" s="235"/>
      <c r="D7" s="236"/>
      <c r="E7" s="236"/>
      <c r="F7" s="236"/>
      <c r="G7" s="237"/>
      <c r="K7" s="191"/>
      <c r="L7" s="191"/>
      <c r="M7" s="191"/>
      <c r="N7" s="191"/>
      <c r="O7" s="216" t="s">
        <v>178</v>
      </c>
      <c r="P7" s="226">
        <f>(+P8-M8)/365</f>
        <v>3</v>
      </c>
    </row>
    <row r="8" spans="1:21" ht="20.100000000000001" customHeight="1" x14ac:dyDescent="0.2">
      <c r="A8" s="194" t="s">
        <v>183</v>
      </c>
      <c r="B8" s="194"/>
      <c r="C8" s="238"/>
      <c r="D8" s="239"/>
      <c r="E8" s="236"/>
      <c r="F8" s="236"/>
      <c r="G8" s="237"/>
      <c r="L8" s="224" t="s">
        <v>176</v>
      </c>
      <c r="M8" s="240">
        <v>44105</v>
      </c>
      <c r="N8" s="189"/>
      <c r="O8" s="225" t="s">
        <v>177</v>
      </c>
      <c r="P8" s="240">
        <v>45199</v>
      </c>
      <c r="Q8" s="190"/>
    </row>
    <row r="9" spans="1:21" ht="20.100000000000001" customHeight="1" x14ac:dyDescent="0.2">
      <c r="K9" s="196"/>
    </row>
    <row r="10" spans="1:21" ht="20.100000000000001" customHeight="1" x14ac:dyDescent="0.2">
      <c r="A10" s="194" t="s">
        <v>180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1"/>
      <c r="L10" s="191"/>
      <c r="M10" s="191"/>
      <c r="N10" s="191"/>
      <c r="O10" s="191"/>
      <c r="P10" s="196"/>
    </row>
    <row r="11" spans="1:21" ht="20.100000000000001" customHeight="1" x14ac:dyDescent="0.2">
      <c r="A11" s="194" t="s">
        <v>172</v>
      </c>
      <c r="B11" s="194"/>
      <c r="C11" s="194"/>
      <c r="D11" s="194"/>
      <c r="E11" s="194"/>
      <c r="F11" s="194"/>
      <c r="G11" s="194"/>
      <c r="H11" s="268" t="s">
        <v>13</v>
      </c>
      <c r="I11" s="268"/>
      <c r="J11" s="268"/>
      <c r="K11" s="196" t="s">
        <v>179</v>
      </c>
      <c r="L11" s="196" t="s">
        <v>179</v>
      </c>
      <c r="M11" s="196" t="s">
        <v>179</v>
      </c>
      <c r="N11" s="196" t="s">
        <v>179</v>
      </c>
      <c r="O11" s="196" t="s">
        <v>179</v>
      </c>
      <c r="P11" s="196" t="s">
        <v>156</v>
      </c>
    </row>
    <row r="12" spans="1:21" ht="26.25" customHeight="1" x14ac:dyDescent="0.2">
      <c r="A12" s="230" t="s">
        <v>162</v>
      </c>
      <c r="B12" s="230" t="s">
        <v>161</v>
      </c>
      <c r="C12" s="230"/>
      <c r="D12" s="230"/>
      <c r="E12" s="215" t="s">
        <v>187</v>
      </c>
      <c r="F12" s="262" t="s">
        <v>132</v>
      </c>
      <c r="G12" s="201"/>
      <c r="H12" s="201" t="s">
        <v>16</v>
      </c>
      <c r="I12" s="201" t="s">
        <v>17</v>
      </c>
      <c r="J12" s="201" t="s">
        <v>18</v>
      </c>
      <c r="K12" s="227">
        <v>1</v>
      </c>
      <c r="L12" s="227">
        <v>2</v>
      </c>
      <c r="M12" s="227">
        <v>3</v>
      </c>
      <c r="N12" s="227">
        <v>4</v>
      </c>
      <c r="O12" s="227">
        <v>5</v>
      </c>
      <c r="P12" s="261" t="s">
        <v>157</v>
      </c>
      <c r="Q12" s="255" t="s">
        <v>188</v>
      </c>
      <c r="R12" s="256" t="s">
        <v>22</v>
      </c>
      <c r="S12" s="255" t="s">
        <v>23</v>
      </c>
      <c r="T12" s="255" t="s">
        <v>21</v>
      </c>
      <c r="U12" s="255" t="s">
        <v>117</v>
      </c>
    </row>
    <row r="13" spans="1:21" ht="20.100000000000001" customHeight="1" x14ac:dyDescent="0.2">
      <c r="A13" s="241" t="s">
        <v>130</v>
      </c>
      <c r="B13" s="236"/>
      <c r="C13" s="237"/>
      <c r="E13" s="242"/>
      <c r="F13" s="202">
        <f t="shared" ref="F13:F18" si="0">SUM(H13:J13)/S13</f>
        <v>0</v>
      </c>
      <c r="H13" s="243"/>
      <c r="I13" s="243"/>
      <c r="J13" s="243"/>
      <c r="K13" s="190">
        <f t="shared" ref="K13:K18" si="1">(+E13/S13*SUM(H13:J13))*(1+$C$4)</f>
        <v>0</v>
      </c>
      <c r="L13" s="190">
        <f>IF($L$12&lt;=+$P$7,+K13*(1+$C$4),0)</f>
        <v>0</v>
      </c>
      <c r="M13" s="190">
        <f>IF(+$M$12&lt;=+$P$7,+L13*(1+$C$4),0)</f>
        <v>0</v>
      </c>
      <c r="N13" s="190">
        <f>IF(+$N$12&lt;=$P$7,+M13*(1+$C$4),0)</f>
        <v>0</v>
      </c>
      <c r="O13" s="190">
        <f>IF(+$O$12&lt;=+$P$7,+N13*(1+$C$4),0)</f>
        <v>0</v>
      </c>
      <c r="P13" s="203">
        <f>SUM(K13:O13)</f>
        <v>0</v>
      </c>
      <c r="Q13" s="200">
        <f t="shared" ref="Q13:Q20" si="2">IF($B$3="X",9,IF(I13&gt;0,2,IF(H13&gt;0,1,IF(J13&gt;0,3,9))))</f>
        <v>9</v>
      </c>
      <c r="R13" s="259" t="s">
        <v>95</v>
      </c>
      <c r="S13" s="200">
        <f t="shared" ref="S13:S18" si="3">IF(Q13=1,12,IF(Q13=2,9,IF(Q13=3,9,12)))</f>
        <v>12</v>
      </c>
      <c r="T13" s="257">
        <v>1</v>
      </c>
      <c r="U13" s="258">
        <v>0.254</v>
      </c>
    </row>
    <row r="14" spans="1:21" ht="20.100000000000001" customHeight="1" x14ac:dyDescent="0.2">
      <c r="A14" s="241" t="s">
        <v>131</v>
      </c>
      <c r="B14" s="236"/>
      <c r="C14" s="237"/>
      <c r="E14" s="242"/>
      <c r="F14" s="202">
        <f t="shared" si="0"/>
        <v>0</v>
      </c>
      <c r="H14" s="243"/>
      <c r="I14" s="243"/>
      <c r="J14" s="243"/>
      <c r="K14" s="190">
        <f t="shared" si="1"/>
        <v>0</v>
      </c>
      <c r="L14" s="190">
        <f t="shared" ref="L14:L18" si="4">IF($L$12&lt;=+$P$7,+K14*(1+$C$4),0)</f>
        <v>0</v>
      </c>
      <c r="M14" s="190">
        <f t="shared" ref="M14:M18" si="5">IF(+$M$12&lt;=+$P$7,+L14*(1+$C$4),0)</f>
        <v>0</v>
      </c>
      <c r="N14" s="190">
        <f t="shared" ref="N14:N18" si="6">IF(+$N$12&lt;=$P$7,+M14*(1+$C$4),0)</f>
        <v>0</v>
      </c>
      <c r="O14" s="190">
        <f t="shared" ref="O14:O18" si="7">IF(+$O$12&lt;=+$P$7,+N14*(1+$C$4),0)</f>
        <v>0</v>
      </c>
      <c r="P14" s="203">
        <f t="shared" ref="P14:P18" si="8">SUM(K14:O14)</f>
        <v>0</v>
      </c>
      <c r="Q14" s="200">
        <f t="shared" si="2"/>
        <v>9</v>
      </c>
      <c r="R14" s="259" t="s">
        <v>96</v>
      </c>
      <c r="S14" s="200">
        <f t="shared" si="3"/>
        <v>12</v>
      </c>
      <c r="T14" s="257">
        <v>2</v>
      </c>
      <c r="U14" s="258">
        <v>0.254</v>
      </c>
    </row>
    <row r="15" spans="1:21" ht="20.100000000000001" customHeight="1" x14ac:dyDescent="0.2">
      <c r="A15" s="241" t="s">
        <v>131</v>
      </c>
      <c r="B15" s="236"/>
      <c r="C15" s="237"/>
      <c r="E15" s="242"/>
      <c r="F15" s="202">
        <f t="shared" si="0"/>
        <v>0</v>
      </c>
      <c r="H15" s="243"/>
      <c r="I15" s="243"/>
      <c r="J15" s="243"/>
      <c r="K15" s="190">
        <f t="shared" si="1"/>
        <v>0</v>
      </c>
      <c r="L15" s="190">
        <f t="shared" si="4"/>
        <v>0</v>
      </c>
      <c r="M15" s="190">
        <f t="shared" si="5"/>
        <v>0</v>
      </c>
      <c r="N15" s="190">
        <f t="shared" si="6"/>
        <v>0</v>
      </c>
      <c r="O15" s="190">
        <f t="shared" si="7"/>
        <v>0</v>
      </c>
      <c r="P15" s="203">
        <f t="shared" si="8"/>
        <v>0</v>
      </c>
      <c r="Q15" s="200">
        <f t="shared" si="2"/>
        <v>9</v>
      </c>
      <c r="R15" s="259" t="s">
        <v>116</v>
      </c>
      <c r="S15" s="200">
        <f t="shared" si="3"/>
        <v>12</v>
      </c>
      <c r="T15" s="257">
        <v>3</v>
      </c>
      <c r="U15" s="258">
        <v>0.108</v>
      </c>
    </row>
    <row r="16" spans="1:21" ht="20.100000000000001" customHeight="1" x14ac:dyDescent="0.2">
      <c r="A16" s="241" t="s">
        <v>131</v>
      </c>
      <c r="B16" s="236"/>
      <c r="C16" s="237"/>
      <c r="E16" s="242"/>
      <c r="F16" s="202">
        <f t="shared" si="0"/>
        <v>0</v>
      </c>
      <c r="H16" s="243"/>
      <c r="I16" s="243"/>
      <c r="J16" s="243"/>
      <c r="K16" s="190">
        <f t="shared" si="1"/>
        <v>0</v>
      </c>
      <c r="L16" s="190">
        <f t="shared" si="4"/>
        <v>0</v>
      </c>
      <c r="M16" s="190">
        <f t="shared" si="5"/>
        <v>0</v>
      </c>
      <c r="N16" s="190">
        <f t="shared" si="6"/>
        <v>0</v>
      </c>
      <c r="O16" s="190">
        <f t="shared" si="7"/>
        <v>0</v>
      </c>
      <c r="P16" s="203">
        <f t="shared" si="8"/>
        <v>0</v>
      </c>
      <c r="Q16" s="200">
        <f t="shared" si="2"/>
        <v>9</v>
      </c>
      <c r="R16" s="259" t="s">
        <v>98</v>
      </c>
      <c r="S16" s="200">
        <f t="shared" si="3"/>
        <v>12</v>
      </c>
      <c r="T16" s="257">
        <v>4</v>
      </c>
      <c r="U16" s="258">
        <v>0.29499999999999998</v>
      </c>
    </row>
    <row r="17" spans="1:22" ht="20.100000000000001" customHeight="1" x14ac:dyDescent="0.2">
      <c r="A17" s="241" t="s">
        <v>131</v>
      </c>
      <c r="B17" s="236"/>
      <c r="C17" s="237"/>
      <c r="E17" s="242"/>
      <c r="F17" s="202">
        <f t="shared" si="0"/>
        <v>0</v>
      </c>
      <c r="H17" s="243"/>
      <c r="I17" s="243"/>
      <c r="J17" s="243"/>
      <c r="K17" s="190">
        <f t="shared" si="1"/>
        <v>0</v>
      </c>
      <c r="L17" s="190">
        <f t="shared" si="4"/>
        <v>0</v>
      </c>
      <c r="M17" s="190">
        <f t="shared" si="5"/>
        <v>0</v>
      </c>
      <c r="N17" s="190">
        <f t="shared" si="6"/>
        <v>0</v>
      </c>
      <c r="O17" s="190">
        <f t="shared" si="7"/>
        <v>0</v>
      </c>
      <c r="P17" s="203">
        <f t="shared" si="8"/>
        <v>0</v>
      </c>
      <c r="Q17" s="200">
        <f t="shared" si="2"/>
        <v>9</v>
      </c>
      <c r="R17" s="259" t="s">
        <v>99</v>
      </c>
      <c r="S17" s="200">
        <f t="shared" si="3"/>
        <v>12</v>
      </c>
      <c r="T17" s="257">
        <v>5</v>
      </c>
      <c r="U17" s="258">
        <v>0.151</v>
      </c>
    </row>
    <row r="18" spans="1:22" ht="20.100000000000001" customHeight="1" x14ac:dyDescent="0.35">
      <c r="A18" s="241" t="s">
        <v>121</v>
      </c>
      <c r="B18" s="236"/>
      <c r="C18" s="237"/>
      <c r="E18" s="242"/>
      <c r="F18" s="202">
        <f t="shared" si="0"/>
        <v>0</v>
      </c>
      <c r="H18" s="243"/>
      <c r="I18" s="243"/>
      <c r="J18" s="243"/>
      <c r="K18" s="217">
        <f t="shared" si="1"/>
        <v>0</v>
      </c>
      <c r="L18" s="217">
        <f t="shared" si="4"/>
        <v>0</v>
      </c>
      <c r="M18" s="217">
        <f t="shared" si="5"/>
        <v>0</v>
      </c>
      <c r="N18" s="217">
        <f t="shared" si="6"/>
        <v>0</v>
      </c>
      <c r="O18" s="217">
        <f t="shared" si="7"/>
        <v>0</v>
      </c>
      <c r="P18" s="218">
        <f t="shared" si="8"/>
        <v>0</v>
      </c>
      <c r="Q18" s="200">
        <f t="shared" si="2"/>
        <v>9</v>
      </c>
      <c r="R18" s="259" t="s">
        <v>100</v>
      </c>
      <c r="S18" s="200">
        <f t="shared" si="3"/>
        <v>12</v>
      </c>
      <c r="T18" s="257">
        <v>6</v>
      </c>
      <c r="U18" s="258">
        <v>2.7E-2</v>
      </c>
      <c r="V18" s="263"/>
    </row>
    <row r="19" spans="1:22" ht="20.100000000000001" customHeight="1" x14ac:dyDescent="0.2">
      <c r="A19" s="204" t="s">
        <v>181</v>
      </c>
      <c r="B19" s="194"/>
      <c r="C19" s="194"/>
      <c r="D19" s="194"/>
      <c r="E19" s="194"/>
      <c r="F19" s="201"/>
      <c r="G19" s="194"/>
      <c r="H19" s="220">
        <f>SUM(H13:H18)</f>
        <v>0</v>
      </c>
      <c r="I19" s="220">
        <f>SUM(I13:I18)</f>
        <v>0</v>
      </c>
      <c r="J19" s="220">
        <f>SUM(J13:J18)</f>
        <v>0</v>
      </c>
      <c r="K19" s="203">
        <f t="shared" ref="K19:M19" si="9">SUM(K13:K18)</f>
        <v>0</v>
      </c>
      <c r="L19" s="203">
        <f t="shared" si="9"/>
        <v>0</v>
      </c>
      <c r="M19" s="203">
        <f t="shared" si="9"/>
        <v>0</v>
      </c>
      <c r="N19" s="203">
        <f>SUM(N13:N18)</f>
        <v>0</v>
      </c>
      <c r="O19" s="203">
        <f>SUM(O13:O18)</f>
        <v>0</v>
      </c>
      <c r="P19" s="203">
        <f>SUM(P13:P18)</f>
        <v>0</v>
      </c>
      <c r="Q19" s="200">
        <f t="shared" si="2"/>
        <v>9</v>
      </c>
      <c r="R19" s="259" t="s">
        <v>101</v>
      </c>
      <c r="S19" s="200">
        <f>IF(Q19=1,12,IF(Q19=2,12,IF(Q19=3,12,12)))</f>
        <v>12</v>
      </c>
      <c r="T19" s="257">
        <v>7</v>
      </c>
      <c r="U19" s="258">
        <v>6.7000000000000004E-2</v>
      </c>
    </row>
    <row r="20" spans="1:22" ht="20.100000000000001" customHeight="1" x14ac:dyDescent="0.2">
      <c r="A20" s="204" t="s">
        <v>128</v>
      </c>
      <c r="F20" s="200"/>
      <c r="H20" s="200"/>
      <c r="I20" s="200"/>
      <c r="J20" s="200"/>
      <c r="Q20" s="200">
        <f t="shared" si="2"/>
        <v>9</v>
      </c>
      <c r="R20" s="259" t="s">
        <v>102</v>
      </c>
      <c r="S20" s="200">
        <f>IF(Q20=1,12,IF(Q20=2,9,IF(Q20=3,9,12)))</f>
        <v>12</v>
      </c>
      <c r="T20" s="257">
        <v>8</v>
      </c>
      <c r="U20" s="258">
        <v>0.28000000000000003</v>
      </c>
    </row>
    <row r="21" spans="1:22" ht="20.100000000000001" customHeight="1" x14ac:dyDescent="0.2">
      <c r="A21" s="192" t="s">
        <v>152</v>
      </c>
      <c r="E21" s="244"/>
      <c r="F21" s="202">
        <f>SUM(H21:J21)/S21</f>
        <v>0</v>
      </c>
      <c r="H21" s="246"/>
      <c r="I21" s="201"/>
      <c r="J21" s="201"/>
      <c r="K21" s="190">
        <f>(+E21/S21*SUM(H21:J21))*(1+$C$4)</f>
        <v>0</v>
      </c>
      <c r="L21" s="190">
        <f>IF(+$L$12&lt;=$P$7,+K21*(1+$C$4),0)</f>
        <v>0</v>
      </c>
      <c r="M21" s="190">
        <f>IF(+$M$12&lt;=+$P$7,+L21*(1+$C$4),0)</f>
        <v>0</v>
      </c>
      <c r="N21" s="190">
        <f>IF(+$N$12&lt;=+$P$7,+M21*(1+$C$4),0)</f>
        <v>0</v>
      </c>
      <c r="O21" s="190">
        <f>IF(+$O$12&lt;=+$P$7,+N21*(1+$C$4),0)</f>
        <v>0</v>
      </c>
      <c r="P21" s="203">
        <f t="shared" ref="P21:P29" si="10">SUM(K21:O21)</f>
        <v>0</v>
      </c>
      <c r="Q21" s="200">
        <f>IF($B$3="X",9,IF(I21&gt;0,4,IF(H21&gt;0,4,IF(J21&gt;0,4,4))))</f>
        <v>4</v>
      </c>
      <c r="R21" s="259" t="s">
        <v>94</v>
      </c>
      <c r="S21" s="200">
        <f>IF(Q21=1,12,IF(Q21=2,9,IF(Q21=3,9,12)))</f>
        <v>12</v>
      </c>
      <c r="T21" s="257">
        <v>9</v>
      </c>
      <c r="U21" s="258">
        <v>0.27200000000000002</v>
      </c>
    </row>
    <row r="22" spans="1:22" ht="20.100000000000001" customHeight="1" x14ac:dyDescent="0.2">
      <c r="A22" s="192" t="s">
        <v>151</v>
      </c>
      <c r="E22" s="254"/>
      <c r="F22" s="202">
        <f>SUM(H22:J22)/S22</f>
        <v>0</v>
      </c>
      <c r="H22" s="246"/>
      <c r="I22" s="201"/>
      <c r="J22" s="201"/>
      <c r="K22" s="190">
        <f>(+E22/S22*SUM(H22:J22))*(1+$C$4)</f>
        <v>0</v>
      </c>
      <c r="L22" s="190">
        <f t="shared" ref="L22:L26" si="11">IF(+$L$12&lt;=$P$7,+K22*(1+$C$4),0)</f>
        <v>0</v>
      </c>
      <c r="M22" s="190">
        <f t="shared" ref="M22:M26" si="12">IF(+$M$12&lt;=+$P$7,+L22*(1+$C$4),0)</f>
        <v>0</v>
      </c>
      <c r="N22" s="190">
        <f t="shared" ref="N22:N26" si="13">IF(+$N$12&lt;=+$P$7,+M22*(1+$C$4),0)</f>
        <v>0</v>
      </c>
      <c r="O22" s="190">
        <f t="shared" ref="O22:O26" si="14">IF(+$O$12&lt;=+$P$7,+N22*(1+$C$4),0)</f>
        <v>0</v>
      </c>
      <c r="P22" s="203">
        <f t="shared" si="10"/>
        <v>0</v>
      </c>
      <c r="Q22" s="200">
        <f>IF($B$3="X",9,IF(I22&gt;0,7,IF(H22&gt;0,7,IF(J22&gt;0,7,7))))</f>
        <v>7</v>
      </c>
      <c r="R22" s="259" t="s">
        <v>33</v>
      </c>
      <c r="S22" s="200">
        <f>IF(Q22=1,12,IF(Q22=2,9,IF(Q22=3,9,12)))</f>
        <v>12</v>
      </c>
      <c r="T22" s="257">
        <v>10</v>
      </c>
      <c r="U22" s="258">
        <v>0.27200000000000002</v>
      </c>
    </row>
    <row r="23" spans="1:22" ht="20.100000000000001" customHeight="1" x14ac:dyDescent="0.2">
      <c r="A23" s="192" t="s">
        <v>122</v>
      </c>
      <c r="E23" s="254"/>
      <c r="F23" s="200"/>
      <c r="H23" s="246"/>
      <c r="I23" s="200"/>
      <c r="J23" s="200"/>
      <c r="K23" s="190">
        <f>(+E23/S23*SUM(H23:J23))*(1+$C$4)</f>
        <v>0</v>
      </c>
      <c r="L23" s="190">
        <f t="shared" si="11"/>
        <v>0</v>
      </c>
      <c r="M23" s="190">
        <f t="shared" si="12"/>
        <v>0</v>
      </c>
      <c r="N23" s="190">
        <f t="shared" si="13"/>
        <v>0</v>
      </c>
      <c r="O23" s="190">
        <f t="shared" si="14"/>
        <v>0</v>
      </c>
      <c r="P23" s="203">
        <f t="shared" si="10"/>
        <v>0</v>
      </c>
      <c r="Q23" s="200">
        <f>IF($B$3="X",9,IF(I23&gt;0,5,IF(H23&gt;0,5,IF(J23&gt;0,5,5))))</f>
        <v>5</v>
      </c>
      <c r="R23" s="259" t="s">
        <v>189</v>
      </c>
      <c r="S23" s="200">
        <f>IF(Q23=1,9,IF(Q23=2,9,IF(Q23=3,9,9)))</f>
        <v>9</v>
      </c>
    </row>
    <row r="24" spans="1:22" ht="20.100000000000001" customHeight="1" x14ac:dyDescent="0.2">
      <c r="A24" s="192" t="s">
        <v>123</v>
      </c>
      <c r="E24" s="254"/>
      <c r="F24" s="200"/>
      <c r="H24" s="246"/>
      <c r="I24" s="200"/>
      <c r="J24" s="200"/>
      <c r="K24" s="190">
        <f>(+E24/S24*SUM(H24:J24))*(1+$C$4)</f>
        <v>0</v>
      </c>
      <c r="L24" s="190">
        <f t="shared" si="11"/>
        <v>0</v>
      </c>
      <c r="M24" s="190">
        <f t="shared" si="12"/>
        <v>0</v>
      </c>
      <c r="N24" s="190">
        <f t="shared" si="13"/>
        <v>0</v>
      </c>
      <c r="O24" s="190">
        <f t="shared" si="14"/>
        <v>0</v>
      </c>
      <c r="P24" s="203">
        <f t="shared" si="10"/>
        <v>0</v>
      </c>
      <c r="Q24" s="200">
        <f>IF($B$3="X",9,IF(I24&gt;0,6,IF(H24&gt;0,6,IF(J24&gt;0,6,6))))</f>
        <v>6</v>
      </c>
      <c r="R24" s="259" t="s">
        <v>190</v>
      </c>
      <c r="S24" s="200">
        <f>IF(Q24=1,9,IF(Q24=2,9,IF(Q24=3,9,9)))</f>
        <v>9</v>
      </c>
    </row>
    <row r="25" spans="1:22" ht="20.100000000000001" customHeight="1" x14ac:dyDescent="0.2">
      <c r="A25" s="192" t="s">
        <v>150</v>
      </c>
      <c r="E25" s="254"/>
      <c r="F25" s="200"/>
      <c r="H25" s="246"/>
      <c r="I25" s="200"/>
      <c r="J25" s="200"/>
      <c r="K25" s="190">
        <f>(+E25/S25*SUM(H25:J25))*(1+$C$4)</f>
        <v>0</v>
      </c>
      <c r="L25" s="190">
        <f t="shared" si="11"/>
        <v>0</v>
      </c>
      <c r="M25" s="190">
        <f t="shared" si="12"/>
        <v>0</v>
      </c>
      <c r="N25" s="190">
        <f t="shared" si="13"/>
        <v>0</v>
      </c>
      <c r="O25" s="190">
        <f t="shared" si="14"/>
        <v>0</v>
      </c>
      <c r="P25" s="203">
        <f t="shared" si="10"/>
        <v>0</v>
      </c>
      <c r="Q25" s="200">
        <f>IF($B$3="X",9,IF(I25&gt;0,8,IF(H25&gt;0,8,IF(J25&gt;0,8,8))))</f>
        <v>8</v>
      </c>
      <c r="R25" s="259" t="s">
        <v>191</v>
      </c>
      <c r="S25" s="200">
        <f>IF(Q25=1,12,IF(Q25=2,9,IF(Q25=3,9,12)))</f>
        <v>12</v>
      </c>
    </row>
    <row r="26" spans="1:22" ht="20.100000000000001" customHeight="1" x14ac:dyDescent="0.35">
      <c r="A26" s="192" t="s">
        <v>158</v>
      </c>
      <c r="C26" s="205"/>
      <c r="D26" s="194" t="s">
        <v>159</v>
      </c>
      <c r="E26" s="254"/>
      <c r="F26" s="216" t="s">
        <v>160</v>
      </c>
      <c r="G26" s="247"/>
      <c r="K26" s="217">
        <f>+E26*G26</f>
        <v>0</v>
      </c>
      <c r="L26" s="217">
        <f t="shared" si="11"/>
        <v>0</v>
      </c>
      <c r="M26" s="217">
        <f t="shared" si="12"/>
        <v>0</v>
      </c>
      <c r="N26" s="217">
        <f t="shared" si="13"/>
        <v>0</v>
      </c>
      <c r="O26" s="217">
        <f t="shared" si="14"/>
        <v>0</v>
      </c>
      <c r="P26" s="218">
        <f t="shared" si="10"/>
        <v>0</v>
      </c>
      <c r="Q26" s="200">
        <f>IF($B$3="X",9,IF(I26&gt;0,7,IF(H26&gt;0,7,IF(J26&gt;0,7,7))))</f>
        <v>7</v>
      </c>
      <c r="R26" s="259" t="s">
        <v>192</v>
      </c>
      <c r="S26" s="200">
        <f>IF(Q26=1,12,IF(Q26=2,12,IF(Q26=3,12,12)))</f>
        <v>12</v>
      </c>
    </row>
    <row r="27" spans="1:22" ht="20.100000000000001" customHeight="1" x14ac:dyDescent="0.2">
      <c r="A27" s="204" t="s">
        <v>163</v>
      </c>
      <c r="B27" s="194"/>
      <c r="C27" s="194"/>
      <c r="D27" s="194"/>
      <c r="E27" s="194"/>
      <c r="F27" s="201"/>
      <c r="G27" s="194"/>
      <c r="H27" s="194"/>
      <c r="I27" s="194"/>
      <c r="J27" s="194"/>
      <c r="K27" s="203">
        <f>SUM(K19:K26)</f>
        <v>0</v>
      </c>
      <c r="L27" s="203">
        <f>SUM(L19:L26)</f>
        <v>0</v>
      </c>
      <c r="M27" s="203">
        <f t="shared" ref="M27:O27" si="15">SUM(M19:M26)</f>
        <v>0</v>
      </c>
      <c r="N27" s="203">
        <f t="shared" si="15"/>
        <v>0</v>
      </c>
      <c r="O27" s="203">
        <f t="shared" si="15"/>
        <v>0</v>
      </c>
      <c r="P27" s="203">
        <f t="shared" si="10"/>
        <v>0</v>
      </c>
      <c r="Q27" s="200"/>
      <c r="R27" s="194"/>
      <c r="S27" s="200"/>
      <c r="U27" s="202"/>
    </row>
    <row r="28" spans="1:22" ht="20.100000000000001" customHeight="1" x14ac:dyDescent="0.35">
      <c r="A28" s="204" t="s">
        <v>124</v>
      </c>
      <c r="B28" s="194"/>
      <c r="C28" s="194"/>
      <c r="D28" s="194"/>
      <c r="E28" s="194"/>
      <c r="F28" s="201"/>
      <c r="G28" s="194"/>
      <c r="H28" s="194"/>
      <c r="I28" s="194"/>
      <c r="J28" s="194"/>
      <c r="K28" s="218">
        <f>IF($B$3="X",K27*U22,VLOOKUP(Q13,$T$13:$U$20,2)*K13+VLOOKUP(Q14,$T$13:$U$20,2)*K14+VLOOKUP(Q15,$T$13:$U$20,2)*K15+VLOOKUP(Q16,$T$13:$U$20,2)*K16+VLOOKUP(Q17,$T$13:$U$20,2)*K17+VLOOKUP(Q21,$T$13:$U$20,2)*K21+VLOOKUP(Q22,$T$13:$U$20,2)*K22+VLOOKUP(Q23,$T$13:$U$20,2)*K23+VLOOKUP(Q24,$T$13:$U$20,2)*K24+VLOOKUP(Q25,$T$13:$U$20,2)*K25+VLOOKUP(Q26,$T$13:$U$20,2)*K26)</f>
        <v>0</v>
      </c>
      <c r="L28" s="218">
        <f>IF(L12&lt;=$P$7,+K28*(1+$C$4),0)</f>
        <v>0</v>
      </c>
      <c r="M28" s="218">
        <f>IF(M12&lt;=$P$7,+L28*(1+$C$4),0)</f>
        <v>0</v>
      </c>
      <c r="N28" s="218">
        <f>IF(N12&lt;=$P$7,+M28*(1+$C$4),0)</f>
        <v>0</v>
      </c>
      <c r="O28" s="218">
        <f>IF(O12&lt;=$P$7,+N28*(1+$C$4),0)</f>
        <v>0</v>
      </c>
      <c r="P28" s="218">
        <f t="shared" si="10"/>
        <v>0</v>
      </c>
      <c r="Q28" s="200"/>
      <c r="R28" s="194"/>
      <c r="S28" s="200"/>
      <c r="U28" s="202"/>
    </row>
    <row r="29" spans="1:22" ht="20.100000000000001" customHeight="1" x14ac:dyDescent="0.2">
      <c r="A29" s="204" t="s">
        <v>164</v>
      </c>
      <c r="B29" s="194"/>
      <c r="C29" s="194"/>
      <c r="D29" s="194"/>
      <c r="E29" s="194"/>
      <c r="F29" s="201"/>
      <c r="G29" s="194"/>
      <c r="H29" s="194"/>
      <c r="I29" s="194"/>
      <c r="J29" s="194"/>
      <c r="K29" s="203">
        <f>SUM(K27+K28)</f>
        <v>0</v>
      </c>
      <c r="L29" s="203">
        <f t="shared" ref="L29:O29" si="16">SUM(L27+L28)</f>
        <v>0</v>
      </c>
      <c r="M29" s="203">
        <f t="shared" si="16"/>
        <v>0</v>
      </c>
      <c r="N29" s="203">
        <f t="shared" si="16"/>
        <v>0</v>
      </c>
      <c r="O29" s="203">
        <f t="shared" si="16"/>
        <v>0</v>
      </c>
      <c r="P29" s="203">
        <f t="shared" si="10"/>
        <v>0</v>
      </c>
      <c r="Q29" s="200"/>
      <c r="R29" s="194"/>
      <c r="S29" s="200"/>
      <c r="U29" s="202"/>
    </row>
    <row r="30" spans="1:22" ht="20.100000000000001" customHeight="1" x14ac:dyDescent="0.2">
      <c r="A30" s="215" t="s">
        <v>125</v>
      </c>
      <c r="F30" s="200"/>
      <c r="Q30" s="200"/>
      <c r="R30" s="194"/>
      <c r="S30" s="200"/>
      <c r="U30" s="202"/>
    </row>
    <row r="31" spans="1:22" ht="20.100000000000001" customHeight="1" x14ac:dyDescent="0.2">
      <c r="A31" s="241" t="s">
        <v>165</v>
      </c>
      <c r="B31" s="236"/>
      <c r="C31" s="236"/>
      <c r="D31" s="236"/>
      <c r="E31" s="237"/>
      <c r="K31" s="251"/>
      <c r="L31" s="251"/>
      <c r="M31" s="251"/>
      <c r="N31" s="251"/>
      <c r="O31" s="251"/>
      <c r="P31" s="203">
        <f t="shared" ref="P31:P37" si="17">SUM(K31:O31)</f>
        <v>0</v>
      </c>
      <c r="R31" s="208"/>
      <c r="T31" s="208"/>
      <c r="U31" s="209"/>
    </row>
    <row r="32" spans="1:22" ht="20.100000000000001" customHeight="1" x14ac:dyDescent="0.2">
      <c r="A32" s="241" t="s">
        <v>166</v>
      </c>
      <c r="B32" s="236"/>
      <c r="C32" s="236"/>
      <c r="D32" s="236"/>
      <c r="E32" s="237"/>
      <c r="F32" s="207"/>
      <c r="G32" s="207"/>
      <c r="K32" s="251"/>
      <c r="L32" s="251"/>
      <c r="M32" s="251"/>
      <c r="N32" s="251"/>
      <c r="O32" s="251"/>
      <c r="P32" s="203">
        <f t="shared" si="17"/>
        <v>0</v>
      </c>
      <c r="R32" s="208"/>
      <c r="T32" s="208"/>
      <c r="U32" s="209"/>
    </row>
    <row r="33" spans="1:21" ht="20.100000000000001" customHeight="1" x14ac:dyDescent="0.2">
      <c r="A33" s="241" t="s">
        <v>167</v>
      </c>
      <c r="B33" s="248"/>
      <c r="C33" s="249"/>
      <c r="D33" s="236"/>
      <c r="E33" s="237"/>
      <c r="F33" s="207"/>
      <c r="K33" s="251"/>
      <c r="L33" s="251"/>
      <c r="M33" s="251"/>
      <c r="N33" s="251"/>
      <c r="O33" s="251"/>
      <c r="P33" s="203">
        <f t="shared" si="17"/>
        <v>0</v>
      </c>
      <c r="R33" s="208"/>
      <c r="T33" s="208"/>
      <c r="U33" s="209"/>
    </row>
    <row r="34" spans="1:21" ht="20.100000000000001" customHeight="1" x14ac:dyDescent="0.2">
      <c r="A34" s="241" t="s">
        <v>168</v>
      </c>
      <c r="B34" s="236"/>
      <c r="C34" s="236"/>
      <c r="D34" s="236"/>
      <c r="E34" s="237"/>
      <c r="F34" s="207"/>
      <c r="K34" s="251"/>
      <c r="L34" s="251"/>
      <c r="M34" s="251"/>
      <c r="N34" s="251"/>
      <c r="O34" s="251"/>
      <c r="P34" s="203">
        <f t="shared" si="17"/>
        <v>0</v>
      </c>
      <c r="R34" s="208"/>
      <c r="T34" s="208"/>
      <c r="U34" s="209"/>
    </row>
    <row r="35" spans="1:21" ht="20.100000000000001" customHeight="1" x14ac:dyDescent="0.2">
      <c r="A35" s="241" t="s">
        <v>169</v>
      </c>
      <c r="B35" s="236"/>
      <c r="C35" s="236"/>
      <c r="D35" s="250"/>
      <c r="E35" s="237"/>
      <c r="K35" s="251"/>
      <c r="L35" s="251"/>
      <c r="M35" s="251"/>
      <c r="N35" s="251"/>
      <c r="O35" s="251"/>
      <c r="P35" s="203">
        <f t="shared" si="17"/>
        <v>0</v>
      </c>
      <c r="R35" s="208"/>
      <c r="T35" s="208"/>
      <c r="U35" s="209"/>
    </row>
    <row r="36" spans="1:21" ht="20.100000000000001" customHeight="1" x14ac:dyDescent="0.2">
      <c r="A36" s="241" t="s">
        <v>170</v>
      </c>
      <c r="B36" s="236"/>
      <c r="C36" s="236"/>
      <c r="D36" s="236"/>
      <c r="E36" s="237"/>
      <c r="K36" s="251"/>
      <c r="L36" s="251"/>
      <c r="M36" s="251"/>
      <c r="N36" s="251"/>
      <c r="O36" s="251"/>
      <c r="P36" s="203">
        <f t="shared" si="17"/>
        <v>0</v>
      </c>
    </row>
    <row r="37" spans="1:21" ht="20.100000000000001" customHeight="1" x14ac:dyDescent="0.2">
      <c r="A37" s="241" t="s">
        <v>171</v>
      </c>
      <c r="B37" s="236"/>
      <c r="C37" s="236"/>
      <c r="D37" s="236"/>
      <c r="E37" s="237"/>
      <c r="K37" s="251"/>
      <c r="L37" s="251"/>
      <c r="M37" s="251"/>
      <c r="N37" s="251"/>
      <c r="O37" s="251"/>
      <c r="P37" s="203">
        <f t="shared" si="17"/>
        <v>0</v>
      </c>
    </row>
    <row r="38" spans="1:21" ht="20.100000000000001" customHeight="1" x14ac:dyDescent="0.35">
      <c r="A38" s="204" t="s">
        <v>173</v>
      </c>
      <c r="B38" s="194"/>
      <c r="C38" s="194"/>
      <c r="D38" s="194"/>
      <c r="E38" s="194"/>
      <c r="F38" s="201"/>
      <c r="G38" s="194"/>
      <c r="H38" s="194"/>
      <c r="I38" s="194"/>
      <c r="J38" s="194"/>
      <c r="K38" s="218">
        <f>SUM(K32:K37)</f>
        <v>0</v>
      </c>
      <c r="L38" s="218">
        <f t="shared" ref="L38:O38" si="18">SUM(L32:L37)</f>
        <v>0</v>
      </c>
      <c r="M38" s="218">
        <f t="shared" si="18"/>
        <v>0</v>
      </c>
      <c r="N38" s="218">
        <f t="shared" si="18"/>
        <v>0</v>
      </c>
      <c r="O38" s="218">
        <f t="shared" si="18"/>
        <v>0</v>
      </c>
      <c r="P38" s="218">
        <f t="shared" ref="P38:P48" si="19">SUM(K38:O38)</f>
        <v>0</v>
      </c>
      <c r="Q38" s="200"/>
      <c r="R38" s="194"/>
      <c r="S38" s="200"/>
      <c r="U38" s="202"/>
    </row>
    <row r="39" spans="1:21" ht="20.100000000000001" customHeight="1" x14ac:dyDescent="0.35">
      <c r="A39" s="219" t="s">
        <v>126</v>
      </c>
      <c r="B39" s="194"/>
      <c r="C39" s="194"/>
      <c r="D39" s="194"/>
      <c r="E39" s="194"/>
      <c r="F39" s="201"/>
      <c r="G39" s="194"/>
      <c r="H39" s="194"/>
      <c r="I39" s="194"/>
      <c r="J39" s="194"/>
      <c r="K39" s="218"/>
      <c r="L39" s="218"/>
      <c r="M39" s="218"/>
      <c r="N39" s="218"/>
      <c r="O39" s="218"/>
      <c r="P39" s="218"/>
      <c r="Q39" s="200"/>
      <c r="R39" s="194"/>
      <c r="S39" s="200"/>
      <c r="U39" s="202"/>
    </row>
    <row r="40" spans="1:21" ht="20.100000000000001" customHeight="1" x14ac:dyDescent="0.2">
      <c r="A40" s="235" t="s">
        <v>134</v>
      </c>
      <c r="B40" s="236"/>
      <c r="C40" s="236"/>
      <c r="D40" s="236"/>
      <c r="E40" s="237"/>
      <c r="K40" s="251"/>
      <c r="L40" s="251"/>
      <c r="M40" s="251"/>
      <c r="N40" s="251"/>
      <c r="O40" s="251"/>
      <c r="P40" s="203">
        <f t="shared" si="19"/>
        <v>0</v>
      </c>
    </row>
    <row r="41" spans="1:21" ht="20.100000000000001" customHeight="1" x14ac:dyDescent="0.2">
      <c r="A41" s="235" t="s">
        <v>135</v>
      </c>
      <c r="B41" s="236"/>
      <c r="C41" s="236"/>
      <c r="D41" s="236"/>
      <c r="E41" s="237"/>
      <c r="K41" s="251"/>
      <c r="L41" s="251"/>
      <c r="M41" s="251"/>
      <c r="N41" s="251"/>
      <c r="O41" s="251"/>
      <c r="P41" s="203">
        <f t="shared" si="19"/>
        <v>0</v>
      </c>
    </row>
    <row r="42" spans="1:21" ht="20.100000000000001" customHeight="1" x14ac:dyDescent="0.2">
      <c r="A42" s="235" t="s">
        <v>136</v>
      </c>
      <c r="B42" s="236"/>
      <c r="C42" s="236"/>
      <c r="D42" s="236"/>
      <c r="E42" s="237"/>
      <c r="K42" s="251"/>
      <c r="L42" s="251"/>
      <c r="M42" s="251"/>
      <c r="N42" s="251"/>
      <c r="O42" s="251"/>
      <c r="P42" s="203">
        <f t="shared" si="19"/>
        <v>0</v>
      </c>
    </row>
    <row r="43" spans="1:21" ht="20.100000000000001" customHeight="1" x14ac:dyDescent="0.35">
      <c r="A43" s="204" t="s">
        <v>133</v>
      </c>
      <c r="B43" s="194"/>
      <c r="C43" s="194"/>
      <c r="D43" s="194"/>
      <c r="E43" s="194"/>
      <c r="F43" s="201"/>
      <c r="G43" s="194"/>
      <c r="H43" s="194"/>
      <c r="I43" s="194"/>
      <c r="J43" s="194"/>
      <c r="K43" s="218">
        <f>SUM(K40:K42)</f>
        <v>0</v>
      </c>
      <c r="L43" s="218">
        <f t="shared" ref="L43:O43" si="20">SUM(L40:L42)</f>
        <v>0</v>
      </c>
      <c r="M43" s="218">
        <f t="shared" si="20"/>
        <v>0</v>
      </c>
      <c r="N43" s="218">
        <f t="shared" si="20"/>
        <v>0</v>
      </c>
      <c r="O43" s="218">
        <f t="shared" si="20"/>
        <v>0</v>
      </c>
      <c r="P43" s="218">
        <f t="shared" si="19"/>
        <v>0</v>
      </c>
      <c r="Q43" s="200"/>
      <c r="R43" s="194"/>
      <c r="S43" s="200"/>
      <c r="U43" s="202"/>
    </row>
    <row r="44" spans="1:21" ht="20.100000000000001" customHeight="1" x14ac:dyDescent="0.2">
      <c r="A44" s="219" t="s">
        <v>137</v>
      </c>
      <c r="B44" s="194"/>
      <c r="C44" s="194"/>
      <c r="D44" s="194"/>
      <c r="E44" s="194"/>
      <c r="F44" s="201"/>
      <c r="G44" s="194"/>
      <c r="H44" s="194"/>
      <c r="I44" s="194"/>
      <c r="J44" s="194"/>
      <c r="K44" s="203"/>
      <c r="L44" s="203">
        <f>+K44*(1+$L$6)</f>
        <v>0</v>
      </c>
      <c r="M44" s="203">
        <f>+K44*(1+$M$6)</f>
        <v>0</v>
      </c>
      <c r="N44" s="203">
        <f>+K44*(1+$N$6)</f>
        <v>0</v>
      </c>
      <c r="O44" s="203"/>
      <c r="Q44" s="200"/>
      <c r="R44" s="194"/>
      <c r="S44" s="200"/>
      <c r="U44" s="202"/>
    </row>
    <row r="45" spans="1:21" ht="20.100000000000001" customHeight="1" x14ac:dyDescent="0.2">
      <c r="A45" s="194" t="s">
        <v>49</v>
      </c>
      <c r="B45" s="189" t="s">
        <v>50</v>
      </c>
      <c r="C45" s="264"/>
      <c r="D45" s="265"/>
      <c r="E45" s="266"/>
      <c r="K45" s="251"/>
      <c r="L45" s="251">
        <f>+K45*(1+$L$6)</f>
        <v>0</v>
      </c>
      <c r="M45" s="251">
        <f>+K45*(1+$M$6)</f>
        <v>0</v>
      </c>
      <c r="N45" s="251">
        <f>+K45*(1+$N$6)</f>
        <v>0</v>
      </c>
      <c r="O45" s="251"/>
      <c r="P45" s="203">
        <f t="shared" si="19"/>
        <v>0</v>
      </c>
    </row>
    <row r="46" spans="1:21" ht="20.100000000000001" customHeight="1" x14ac:dyDescent="0.2">
      <c r="A46" s="194" t="s">
        <v>51</v>
      </c>
      <c r="C46" s="264"/>
      <c r="D46" s="265"/>
      <c r="E46" s="266"/>
      <c r="K46" s="251"/>
      <c r="L46" s="251">
        <f>+K46*(1+$L$6)</f>
        <v>0</v>
      </c>
      <c r="M46" s="251">
        <f>+K46*(1+$M$6)</f>
        <v>0</v>
      </c>
      <c r="N46" s="251">
        <f>+K46*(1+$N$6)</f>
        <v>0</v>
      </c>
      <c r="O46" s="251"/>
      <c r="P46" s="203">
        <f t="shared" si="19"/>
        <v>0</v>
      </c>
    </row>
    <row r="47" spans="1:21" ht="20.100000000000001" customHeight="1" x14ac:dyDescent="0.2">
      <c r="A47" s="194" t="s">
        <v>52</v>
      </c>
      <c r="C47" s="264"/>
      <c r="D47" s="265"/>
      <c r="E47" s="266"/>
      <c r="K47" s="251"/>
      <c r="L47" s="251">
        <f>+K47*(1+$L$6)</f>
        <v>0</v>
      </c>
      <c r="M47" s="251">
        <f>+K47*(1+$M$6)</f>
        <v>0</v>
      </c>
      <c r="N47" s="251">
        <f>+K47*(1+$N$6)</f>
        <v>0</v>
      </c>
      <c r="O47" s="251"/>
      <c r="P47" s="203">
        <f t="shared" si="19"/>
        <v>0</v>
      </c>
    </row>
    <row r="48" spans="1:21" ht="20.100000000000001" customHeight="1" x14ac:dyDescent="0.2">
      <c r="A48" s="194" t="s">
        <v>53</v>
      </c>
      <c r="C48" s="264"/>
      <c r="D48" s="265"/>
      <c r="E48" s="266"/>
      <c r="K48" s="251"/>
      <c r="L48" s="251">
        <f>+K48*(1+$L$6)</f>
        <v>0</v>
      </c>
      <c r="M48" s="251">
        <f>+K48*(1+$M$6)</f>
        <v>0</v>
      </c>
      <c r="N48" s="251">
        <f>+K48*(1+$N$6)</f>
        <v>0</v>
      </c>
      <c r="O48" s="251"/>
      <c r="P48" s="203">
        <f t="shared" si="19"/>
        <v>0</v>
      </c>
    </row>
    <row r="49" spans="1:21" ht="20.100000000000001" customHeight="1" x14ac:dyDescent="0.35">
      <c r="A49" s="204" t="s">
        <v>129</v>
      </c>
      <c r="B49" s="194"/>
      <c r="C49" s="194"/>
      <c r="D49" s="194"/>
      <c r="E49" s="194"/>
      <c r="F49" s="201"/>
      <c r="G49" s="194"/>
      <c r="H49" s="194"/>
      <c r="I49" s="194"/>
      <c r="J49" s="194"/>
      <c r="K49" s="218">
        <f>SUM(K45:K48)</f>
        <v>0</v>
      </c>
      <c r="L49" s="218">
        <f>SUM(L45:L48)</f>
        <v>0</v>
      </c>
      <c r="M49" s="218">
        <f>SUM(M45:M48)</f>
        <v>0</v>
      </c>
      <c r="N49" s="218">
        <f>SUM(N45:N48)</f>
        <v>0</v>
      </c>
      <c r="O49" s="218">
        <f>SUM(O45:O48)</f>
        <v>0</v>
      </c>
      <c r="P49" s="218">
        <f t="shared" ref="P49:P59" si="21">SUM(K49:O49)</f>
        <v>0</v>
      </c>
      <c r="Q49" s="200"/>
      <c r="R49" s="194"/>
      <c r="S49" s="200"/>
      <c r="U49" s="202"/>
    </row>
    <row r="50" spans="1:21" ht="20.100000000000001" customHeight="1" x14ac:dyDescent="0.2">
      <c r="A50" s="219" t="s">
        <v>127</v>
      </c>
      <c r="B50" s="194"/>
      <c r="C50" s="194"/>
      <c r="D50" s="194"/>
      <c r="E50" s="194"/>
      <c r="F50" s="201"/>
      <c r="G50" s="194"/>
      <c r="H50" s="194"/>
      <c r="I50" s="194"/>
      <c r="J50" s="194"/>
      <c r="K50" s="203"/>
      <c r="L50" s="203">
        <f>+K50*(1+$L$6)</f>
        <v>0</v>
      </c>
      <c r="M50" s="203">
        <f>+K50*(1+$M$6)</f>
        <v>0</v>
      </c>
      <c r="N50" s="203">
        <f>+K50*(1+$N$6)</f>
        <v>0</v>
      </c>
      <c r="O50" s="203"/>
      <c r="P50" s="203">
        <f t="shared" si="21"/>
        <v>0</v>
      </c>
      <c r="Q50" s="200"/>
      <c r="R50" s="194"/>
      <c r="S50" s="200"/>
      <c r="U50" s="202"/>
    </row>
    <row r="51" spans="1:21" ht="20.100000000000001" customHeight="1" x14ac:dyDescent="0.2">
      <c r="A51" s="189" t="s">
        <v>120</v>
      </c>
      <c r="K51" s="252"/>
      <c r="L51" s="252"/>
      <c r="M51" s="252"/>
      <c r="N51" s="252"/>
      <c r="O51" s="252"/>
      <c r="P51" s="203">
        <f t="shared" si="21"/>
        <v>0</v>
      </c>
    </row>
    <row r="52" spans="1:21" ht="20.100000000000001" customHeight="1" x14ac:dyDescent="0.2">
      <c r="A52" s="235" t="s">
        <v>185</v>
      </c>
      <c r="B52" s="236"/>
      <c r="C52" s="236"/>
      <c r="D52" s="236"/>
      <c r="E52" s="237"/>
      <c r="K52" s="252"/>
      <c r="L52" s="252"/>
      <c r="M52" s="252"/>
      <c r="N52" s="252"/>
      <c r="O52" s="252"/>
      <c r="P52" s="203">
        <f t="shared" si="21"/>
        <v>0</v>
      </c>
    </row>
    <row r="53" spans="1:21" ht="20.100000000000001" customHeight="1" x14ac:dyDescent="0.2">
      <c r="A53" s="235" t="s">
        <v>185</v>
      </c>
      <c r="B53" s="236"/>
      <c r="C53" s="236"/>
      <c r="D53" s="236"/>
      <c r="E53" s="237"/>
      <c r="K53" s="252"/>
      <c r="L53" s="252"/>
      <c r="M53" s="252"/>
      <c r="N53" s="252"/>
      <c r="O53" s="252"/>
      <c r="P53" s="203">
        <f t="shared" si="21"/>
        <v>0</v>
      </c>
    </row>
    <row r="54" spans="1:21" ht="20.100000000000001" customHeight="1" x14ac:dyDescent="0.2">
      <c r="A54" s="235" t="s">
        <v>185</v>
      </c>
      <c r="B54" s="236"/>
      <c r="C54" s="236"/>
      <c r="D54" s="236"/>
      <c r="E54" s="237"/>
      <c r="K54" s="252"/>
      <c r="L54" s="252"/>
      <c r="M54" s="252"/>
      <c r="N54" s="252"/>
      <c r="O54" s="252"/>
      <c r="P54" s="203">
        <f t="shared" si="21"/>
        <v>0</v>
      </c>
    </row>
    <row r="55" spans="1:21" ht="20.100000000000001" customHeight="1" x14ac:dyDescent="0.2">
      <c r="A55" s="204" t="s">
        <v>138</v>
      </c>
      <c r="B55" s="194"/>
      <c r="C55" s="194"/>
      <c r="D55" s="194"/>
      <c r="E55" s="194"/>
      <c r="F55" s="201"/>
      <c r="G55" s="194"/>
      <c r="H55" s="194"/>
      <c r="I55" s="194"/>
      <c r="J55" s="194"/>
      <c r="K55" s="252"/>
      <c r="L55" s="252"/>
      <c r="M55" s="252"/>
      <c r="N55" s="252"/>
      <c r="O55" s="252"/>
      <c r="P55" s="203">
        <f t="shared" si="21"/>
        <v>0</v>
      </c>
      <c r="Q55" s="200"/>
      <c r="R55" s="194"/>
      <c r="S55" s="200"/>
      <c r="U55" s="202"/>
    </row>
    <row r="56" spans="1:21" ht="20.100000000000001" customHeight="1" x14ac:dyDescent="0.2">
      <c r="A56" s="194" t="s">
        <v>149</v>
      </c>
      <c r="B56" s="194"/>
      <c r="C56" s="194"/>
      <c r="D56" s="194"/>
      <c r="E56" s="216"/>
      <c r="F56" s="193"/>
      <c r="G56" s="194"/>
      <c r="H56" s="194"/>
      <c r="I56" s="194"/>
      <c r="J56" s="194"/>
      <c r="K56" s="253"/>
      <c r="L56" s="253"/>
      <c r="M56" s="253"/>
      <c r="N56" s="253"/>
      <c r="O56" s="253"/>
      <c r="P56" s="203">
        <f t="shared" si="21"/>
        <v>0</v>
      </c>
      <c r="S56" s="207"/>
    </row>
    <row r="57" spans="1:21" ht="25.5" customHeight="1" x14ac:dyDescent="0.2">
      <c r="A57" s="194" t="s">
        <v>140</v>
      </c>
      <c r="C57" s="206">
        <f>IF(+F57=0,0,54.56*F57+315.7+678.55*F57)</f>
        <v>0</v>
      </c>
      <c r="D57" s="267" t="s">
        <v>175</v>
      </c>
      <c r="E57" s="267"/>
      <c r="F57" s="253"/>
      <c r="G57" s="229" t="s">
        <v>184</v>
      </c>
      <c r="H57" s="245">
        <v>1</v>
      </c>
      <c r="K57" s="210">
        <f>+C57*(1+$C$5)*H57</f>
        <v>0</v>
      </c>
      <c r="L57" s="210">
        <f>IF(+L12&lt;=$P$7,+K57*(1+$C$5),0)</f>
        <v>0</v>
      </c>
      <c r="M57" s="210">
        <f>IF(+M12&lt;=$P$7,+L57*(1+$C$5),0)</f>
        <v>0</v>
      </c>
      <c r="N57" s="210">
        <f>IF(+N12&lt;=$P$7,+M57*(1+$C$5),0)</f>
        <v>0</v>
      </c>
      <c r="O57" s="210">
        <f>IF(+O12&lt;=$P$7,+N57*(1+$C$5),0)</f>
        <v>0</v>
      </c>
      <c r="P57" s="203">
        <f t="shared" si="21"/>
        <v>0</v>
      </c>
    </row>
    <row r="58" spans="1:21" ht="20.100000000000001" customHeight="1" x14ac:dyDescent="0.35">
      <c r="A58" s="204" t="s">
        <v>174</v>
      </c>
      <c r="B58" s="194"/>
      <c r="C58" s="194"/>
      <c r="D58" s="194"/>
      <c r="E58" s="194"/>
      <c r="F58" s="201"/>
      <c r="G58" s="194"/>
      <c r="H58" s="194"/>
      <c r="I58" s="194"/>
      <c r="J58" s="194"/>
      <c r="K58" s="218">
        <f>SUM(K51:K57)</f>
        <v>0</v>
      </c>
      <c r="L58" s="218">
        <f t="shared" ref="L58:O58" si="22">SUM(L51:L57)</f>
        <v>0</v>
      </c>
      <c r="M58" s="218">
        <f t="shared" si="22"/>
        <v>0</v>
      </c>
      <c r="N58" s="218">
        <f t="shared" si="22"/>
        <v>0</v>
      </c>
      <c r="O58" s="218">
        <f t="shared" si="22"/>
        <v>0</v>
      </c>
      <c r="P58" s="218">
        <f t="shared" si="21"/>
        <v>0</v>
      </c>
      <c r="Q58" s="200"/>
      <c r="R58" s="194"/>
      <c r="S58" s="200"/>
      <c r="U58" s="202"/>
    </row>
    <row r="59" spans="1:21" ht="20.100000000000001" customHeight="1" x14ac:dyDescent="0.2">
      <c r="A59" s="194" t="s">
        <v>139</v>
      </c>
      <c r="K59" s="203">
        <f>+K58+K49+K43+K38+K29</f>
        <v>0</v>
      </c>
      <c r="L59" s="203">
        <f>+L58+L49+L43+L38+L29</f>
        <v>0</v>
      </c>
      <c r="M59" s="203">
        <f>+M58+M49+M43+M38+M29</f>
        <v>0</v>
      </c>
      <c r="N59" s="203">
        <f>+N58+N49+N43+N38+N29</f>
        <v>0</v>
      </c>
      <c r="O59" s="203">
        <f>+O58+O49+O43+O38+O29</f>
        <v>0</v>
      </c>
      <c r="P59" s="203">
        <f t="shared" si="21"/>
        <v>0</v>
      </c>
      <c r="S59" s="207"/>
    </row>
    <row r="60" spans="1:21" ht="20.100000000000001" customHeight="1" x14ac:dyDescent="0.35">
      <c r="A60" s="194" t="s">
        <v>142</v>
      </c>
      <c r="K60" s="218">
        <f>IF($D$68="YES",K68,IF(+$D$69="YES",K69,IF(+$D$70="YES",K70,K71)))</f>
        <v>0</v>
      </c>
      <c r="L60" s="218">
        <f>IF($D$68="YES",L68,IF(+$D$69="YES",L69,IF(+$D$70="YES",L70,L71)))</f>
        <v>0</v>
      </c>
      <c r="M60" s="218">
        <f>IF($D$68="YES",M68,IF(+$D$69="YES",M69,IF(+$D$70="YES",M70,M71)))</f>
        <v>0</v>
      </c>
      <c r="N60" s="218">
        <f>IF($D$68="YES",N68,IF(+$D$69="YES",N69,IF(+$D$70="YES",N70,N71)))</f>
        <v>0</v>
      </c>
      <c r="O60" s="218">
        <f>IF($D$68="YES",O68,IF(+$D$69="YES",O69,IF(+$D$70="YES",O70,O71)))</f>
        <v>0</v>
      </c>
      <c r="P60" s="218">
        <f t="shared" ref="P60:P61" si="23">SUM(K60:O60)</f>
        <v>0</v>
      </c>
      <c r="R60" s="212"/>
    </row>
    <row r="61" spans="1:21" ht="20.100000000000001" customHeight="1" x14ac:dyDescent="0.2">
      <c r="A61" s="194" t="s">
        <v>146</v>
      </c>
      <c r="K61" s="203">
        <f>+K60+K59</f>
        <v>0</v>
      </c>
      <c r="L61" s="203">
        <f>+L60+L59</f>
        <v>0</v>
      </c>
      <c r="M61" s="203">
        <f>+M60+M59</f>
        <v>0</v>
      </c>
      <c r="N61" s="203">
        <f>+N60+N59</f>
        <v>0</v>
      </c>
      <c r="O61" s="203">
        <f>+O60+O59</f>
        <v>0</v>
      </c>
      <c r="P61" s="203">
        <f t="shared" si="23"/>
        <v>0</v>
      </c>
      <c r="R61" s="212"/>
      <c r="T61" s="207"/>
    </row>
    <row r="62" spans="1:21" ht="20.100000000000001" customHeight="1" x14ac:dyDescent="0.2">
      <c r="K62" s="203"/>
      <c r="L62" s="203"/>
      <c r="M62" s="203"/>
      <c r="N62" s="203"/>
      <c r="O62" s="203"/>
      <c r="R62" s="212"/>
      <c r="T62" s="207"/>
    </row>
    <row r="63" spans="1:21" ht="20.100000000000001" customHeight="1" x14ac:dyDescent="0.2">
      <c r="A63" s="194" t="s">
        <v>148</v>
      </c>
      <c r="B63" s="194"/>
      <c r="C63" s="194"/>
      <c r="D63" s="194"/>
      <c r="E63" s="194"/>
      <c r="F63" s="194"/>
      <c r="G63" s="194"/>
      <c r="H63" s="194"/>
      <c r="I63" s="194"/>
      <c r="J63" s="194"/>
      <c r="K63" s="203">
        <f>+$E$5-K61</f>
        <v>0</v>
      </c>
      <c r="L63" s="203">
        <f>+$E$5-L61</f>
        <v>0</v>
      </c>
      <c r="M63" s="203">
        <f>+$E$5-M61</f>
        <v>0</v>
      </c>
      <c r="N63" s="203">
        <f>+$E$5-N61</f>
        <v>0</v>
      </c>
      <c r="O63" s="203">
        <f>+$E$5-O61</f>
        <v>0</v>
      </c>
      <c r="P63" s="203">
        <f>+$F$5-P61</f>
        <v>0</v>
      </c>
      <c r="R63" s="213"/>
    </row>
    <row r="64" spans="1:21" ht="20.100000000000001" customHeight="1" x14ac:dyDescent="0.2"/>
    <row r="65" spans="1:16" ht="20.100000000000001" customHeight="1" x14ac:dyDescent="0.2">
      <c r="A65" s="194" t="s">
        <v>147</v>
      </c>
      <c r="B65" s="194"/>
      <c r="C65" s="194"/>
      <c r="D65" s="231"/>
      <c r="E65" s="194"/>
      <c r="F65" s="194"/>
      <c r="G65" s="194"/>
      <c r="H65" s="194"/>
      <c r="I65" s="194"/>
      <c r="J65" s="194"/>
      <c r="K65" s="203">
        <f>+K59-K57-K56-K49-K38</f>
        <v>0</v>
      </c>
      <c r="L65" s="203">
        <f>+L59-L57-L56-L49-L38</f>
        <v>0</v>
      </c>
      <c r="M65" s="203">
        <f>+M59-M57-M56-M49-M38</f>
        <v>0</v>
      </c>
      <c r="N65" s="203">
        <f>+N59-N57-N56-N49-N38</f>
        <v>0</v>
      </c>
      <c r="O65" s="203">
        <f>+O59-O57-O56-O49-O38</f>
        <v>0</v>
      </c>
      <c r="P65" s="203">
        <f>SUM(K65:O65)</f>
        <v>0</v>
      </c>
    </row>
    <row r="66" spans="1:16" ht="15" x14ac:dyDescent="0.35">
      <c r="K66" s="218"/>
      <c r="L66" s="218"/>
      <c r="M66" s="218"/>
      <c r="N66" s="218"/>
      <c r="O66" s="218"/>
      <c r="P66" s="218"/>
    </row>
    <row r="67" spans="1:16" x14ac:dyDescent="0.2">
      <c r="A67" s="204" t="s">
        <v>186</v>
      </c>
      <c r="B67" s="194"/>
      <c r="C67" s="194"/>
      <c r="D67" s="194"/>
      <c r="E67" s="194"/>
    </row>
    <row r="68" spans="1:16" x14ac:dyDescent="0.2">
      <c r="A68" s="189" t="s">
        <v>66</v>
      </c>
      <c r="C68" s="211">
        <v>0.26</v>
      </c>
      <c r="D68" s="246" t="s">
        <v>143</v>
      </c>
      <c r="K68" s="190">
        <f>(+K59-K57-K56-K49-K38)*$C$68</f>
        <v>0</v>
      </c>
      <c r="L68" s="190">
        <f>(+L59-L57-L56-L49-L38)*$C$68</f>
        <v>0</v>
      </c>
      <c r="M68" s="190">
        <f>(+M59-M57-M56-M49-M38)*$C$68</f>
        <v>0</v>
      </c>
      <c r="N68" s="190">
        <f>(+N59-N57-N56-N49-N38)*$C$68</f>
        <v>0</v>
      </c>
      <c r="O68" s="190">
        <f>(+O59-O57-O56-O49-O38)*$C$68</f>
        <v>0</v>
      </c>
    </row>
    <row r="69" spans="1:16" x14ac:dyDescent="0.2">
      <c r="A69" s="189" t="s">
        <v>69</v>
      </c>
      <c r="C69" s="211">
        <f>0.54</f>
        <v>0.54</v>
      </c>
      <c r="D69" s="246" t="s">
        <v>193</v>
      </c>
      <c r="K69" s="190">
        <f>(+K59-K57-K56-K49-K38)*$C$69</f>
        <v>0</v>
      </c>
      <c r="L69" s="190">
        <f>(+L59-L57-L56-L49-L38)*$C$69</f>
        <v>0</v>
      </c>
      <c r="M69" s="190">
        <f>(+M59-M57-M56-M49-M38)*$C$69</f>
        <v>0</v>
      </c>
      <c r="N69" s="190">
        <f>(+N59-N57-N56-N49-N38)*$C$69</f>
        <v>0</v>
      </c>
      <c r="O69" s="190">
        <f>(+O59-O57-O56-O49-O38)*$C$69</f>
        <v>0</v>
      </c>
    </row>
    <row r="70" spans="1:16" x14ac:dyDescent="0.2">
      <c r="A70" s="189" t="s">
        <v>141</v>
      </c>
      <c r="C70" s="211">
        <v>0.37</v>
      </c>
      <c r="D70" s="246" t="s">
        <v>143</v>
      </c>
      <c r="G70" s="214"/>
      <c r="K70" s="190">
        <f>(+K59-K57-K56-K49-K38)*$C$70</f>
        <v>0</v>
      </c>
      <c r="L70" s="190">
        <f>(+L59-L57-L56-L49-L38)*$C$70</f>
        <v>0</v>
      </c>
      <c r="M70" s="190">
        <f>(+M59-M57-M56-M49-M38)*$C$70</f>
        <v>0</v>
      </c>
      <c r="N70" s="190">
        <f>(+N59-N57-N56-N49-N38)*$C$70</f>
        <v>0</v>
      </c>
      <c r="O70" s="190">
        <f>(+O59-O57-O56-O49-O38)*$C$70</f>
        <v>0</v>
      </c>
    </row>
    <row r="71" spans="1:16" x14ac:dyDescent="0.2">
      <c r="A71" s="189" t="s">
        <v>145</v>
      </c>
      <c r="C71" s="211">
        <v>0.1</v>
      </c>
      <c r="D71" s="246" t="s">
        <v>143</v>
      </c>
      <c r="E71" s="194" t="s">
        <v>144</v>
      </c>
      <c r="K71" s="190">
        <f>$C$71*K59</f>
        <v>0</v>
      </c>
      <c r="L71" s="190">
        <f>$C$71*L59</f>
        <v>0</v>
      </c>
      <c r="M71" s="190">
        <f>$C$71*M59</f>
        <v>0</v>
      </c>
      <c r="N71" s="190">
        <f>$C$71*N59</f>
        <v>0</v>
      </c>
      <c r="O71" s="190">
        <f>$C$71*O59</f>
        <v>0</v>
      </c>
    </row>
  </sheetData>
  <sheetProtection algorithmName="SHA-512" hashValue="IgMElsqbwCA98HIhitL32nIXL8j7dY2uujthiVEoMkuWwDRfKCb+YlfjgkplFiFEKY9ToRchRM+dkyw8hmDFqA==" saltValue="J7IUe/NX+7bAU4k8WZ0ovg==" spinCount="100000" sheet="1" objects="1" scenarios="1" insertColumns="0" insertRows="0" insertHyperlinks="0"/>
  <mergeCells count="7">
    <mergeCell ref="C48:E48"/>
    <mergeCell ref="D57:E57"/>
    <mergeCell ref="H11:J11"/>
    <mergeCell ref="A1:J1"/>
    <mergeCell ref="C45:E45"/>
    <mergeCell ref="C46:E46"/>
    <mergeCell ref="C47:E47"/>
  </mergeCells>
  <phoneticPr fontId="0" type="noConversion"/>
  <conditionalFormatting sqref="D68">
    <cfRule type="containsText" dxfId="23" priority="64" operator="containsText" text="YES">
      <formula>NOT(ISERROR(SEARCH("YES",D68)))</formula>
    </cfRule>
  </conditionalFormatting>
  <conditionalFormatting sqref="D69">
    <cfRule type="containsText" dxfId="22" priority="63" operator="containsText" text="YES">
      <formula>NOT(ISERROR(SEARCH("YES",D69)))</formula>
    </cfRule>
  </conditionalFormatting>
  <conditionalFormatting sqref="D70">
    <cfRule type="containsText" dxfId="21" priority="62" operator="containsText" text="YES">
      <formula>NOT(ISERROR(SEARCH("YES",D70)))</formula>
    </cfRule>
  </conditionalFormatting>
  <conditionalFormatting sqref="D71">
    <cfRule type="containsText" dxfId="20" priority="61" operator="containsText" text="YES">
      <formula>NOT(ISERROR(SEARCH("YES",D71)))</formula>
    </cfRule>
  </conditionalFormatting>
  <conditionalFormatting sqref="L68">
    <cfRule type="cellIs" dxfId="19" priority="60" operator="equal">
      <formula>$L$60</formula>
    </cfRule>
  </conditionalFormatting>
  <conditionalFormatting sqref="L69">
    <cfRule type="cellIs" dxfId="18" priority="59" operator="equal">
      <formula>$L$60</formula>
    </cfRule>
  </conditionalFormatting>
  <conditionalFormatting sqref="L70">
    <cfRule type="cellIs" dxfId="17" priority="58" operator="equal">
      <formula>$L$60</formula>
    </cfRule>
  </conditionalFormatting>
  <conditionalFormatting sqref="L71">
    <cfRule type="cellIs" dxfId="16" priority="57" operator="equal">
      <formula>$L$60</formula>
    </cfRule>
  </conditionalFormatting>
  <conditionalFormatting sqref="M68">
    <cfRule type="cellIs" dxfId="15" priority="16" operator="equal">
      <formula>$L$60</formula>
    </cfRule>
  </conditionalFormatting>
  <conditionalFormatting sqref="M69">
    <cfRule type="cellIs" dxfId="14" priority="15" operator="equal">
      <formula>$L$60</formula>
    </cfRule>
  </conditionalFormatting>
  <conditionalFormatting sqref="M70">
    <cfRule type="cellIs" dxfId="13" priority="14" operator="equal">
      <formula>$L$60</formula>
    </cfRule>
  </conditionalFormatting>
  <conditionalFormatting sqref="M71">
    <cfRule type="cellIs" dxfId="12" priority="13" operator="equal">
      <formula>$L$60</formula>
    </cfRule>
  </conditionalFormatting>
  <conditionalFormatting sqref="K68">
    <cfRule type="cellIs" dxfId="11" priority="4" operator="equal">
      <formula>$L$60</formula>
    </cfRule>
  </conditionalFormatting>
  <conditionalFormatting sqref="K69">
    <cfRule type="cellIs" dxfId="10" priority="3" operator="equal">
      <formula>$L$60</formula>
    </cfRule>
  </conditionalFormatting>
  <conditionalFormatting sqref="K70">
    <cfRule type="cellIs" dxfId="9" priority="2" operator="equal">
      <formula>$L$60</formula>
    </cfRule>
  </conditionalFormatting>
  <conditionalFormatting sqref="K71">
    <cfRule type="cellIs" dxfId="8" priority="1" operator="equal">
      <formula>$L$60</formula>
    </cfRule>
  </conditionalFormatting>
  <conditionalFormatting sqref="N68">
    <cfRule type="cellIs" dxfId="7" priority="12" operator="equal">
      <formula>$L$60</formula>
    </cfRule>
  </conditionalFormatting>
  <conditionalFormatting sqref="N69">
    <cfRule type="cellIs" dxfId="6" priority="11" operator="equal">
      <formula>$L$60</formula>
    </cfRule>
  </conditionalFormatting>
  <conditionalFormatting sqref="N70">
    <cfRule type="cellIs" dxfId="5" priority="10" operator="equal">
      <formula>$L$60</formula>
    </cfRule>
  </conditionalFormatting>
  <conditionalFormatting sqref="N71">
    <cfRule type="cellIs" dxfId="4" priority="9" operator="equal">
      <formula>$L$60</formula>
    </cfRule>
  </conditionalFormatting>
  <conditionalFormatting sqref="O68:P68">
    <cfRule type="cellIs" dxfId="3" priority="8" operator="equal">
      <formula>$L$60</formula>
    </cfRule>
  </conditionalFormatting>
  <conditionalFormatting sqref="O69:P69">
    <cfRule type="cellIs" dxfId="2" priority="7" operator="equal">
      <formula>$L$60</formula>
    </cfRule>
  </conditionalFormatting>
  <conditionalFormatting sqref="O70:P70">
    <cfRule type="cellIs" dxfId="1" priority="6" operator="equal">
      <formula>$L$60</formula>
    </cfRule>
  </conditionalFormatting>
  <conditionalFormatting sqref="O71:P71">
    <cfRule type="cellIs" dxfId="0" priority="5" operator="equal">
      <formula>$L$60</formula>
    </cfRule>
  </conditionalFormatting>
  <pageMargins left="0.25" right="0.25" top="0" bottom="0" header="0.25" footer="0.25"/>
  <pageSetup scale="66" fitToHeight="0" orientation="landscape" r:id="rId1"/>
  <headerFooter alignWithMargins="0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1"/>
  <sheetViews>
    <sheetView showZeros="0" topLeftCell="A43" workbookViewId="0">
      <selection activeCell="H56" sqref="H56"/>
    </sheetView>
  </sheetViews>
  <sheetFormatPr defaultRowHeight="12.75" x14ac:dyDescent="0.2"/>
  <cols>
    <col min="1" max="1" width="10.7109375" customWidth="1"/>
    <col min="6" max="6" width="10.7109375" customWidth="1"/>
    <col min="7" max="7" width="8.7109375" customWidth="1"/>
    <col min="8" max="8" width="6" customWidth="1"/>
    <col min="9" max="10" width="4.7109375" customWidth="1"/>
    <col min="11" max="11" width="11" style="86" customWidth="1"/>
    <col min="12" max="12" width="11.7109375" customWidth="1"/>
    <col min="13" max="13" width="7.28515625" customWidth="1"/>
    <col min="14" max="14" width="22.7109375" customWidth="1"/>
    <col min="15" max="17" width="8.7109375" customWidth="1"/>
  </cols>
  <sheetData>
    <row r="1" spans="1:17" x14ac:dyDescent="0.2">
      <c r="A1" s="157"/>
      <c r="B1" s="157"/>
      <c r="C1" s="157"/>
      <c r="D1" s="157"/>
      <c r="E1" s="157"/>
      <c r="F1" s="157"/>
      <c r="G1" s="157"/>
      <c r="H1" s="157"/>
    </row>
    <row r="2" spans="1:17" x14ac:dyDescent="0.2">
      <c r="A2" s="158"/>
      <c r="B2" s="157"/>
      <c r="C2" s="157"/>
      <c r="D2" s="157"/>
      <c r="E2" s="157"/>
      <c r="F2" s="157"/>
      <c r="G2" s="157"/>
      <c r="H2" s="158"/>
    </row>
    <row r="3" spans="1:17" x14ac:dyDescent="0.2">
      <c r="A3" s="157"/>
      <c r="B3" s="157"/>
      <c r="C3" s="157"/>
      <c r="D3" s="157"/>
      <c r="E3" s="157"/>
      <c r="F3" s="157"/>
      <c r="G3" s="157"/>
      <c r="H3" s="157"/>
    </row>
    <row r="4" spans="1:17" ht="14.1" customHeight="1" thickBot="1" x14ac:dyDescent="0.25">
      <c r="A4" s="157"/>
      <c r="B4" s="157"/>
      <c r="C4" s="157"/>
      <c r="D4" s="157"/>
      <c r="E4" s="157"/>
      <c r="F4" s="157"/>
      <c r="G4" s="157"/>
      <c r="K4" s="150" t="s">
        <v>90</v>
      </c>
    </row>
    <row r="5" spans="1:17" ht="18.75" customHeight="1" thickBot="1" x14ac:dyDescent="0.3">
      <c r="C5" s="66" t="s">
        <v>0</v>
      </c>
      <c r="H5" s="181">
        <f>+'Budget Worksheet - v 12202019'!H6</f>
        <v>0</v>
      </c>
      <c r="I5" s="182"/>
      <c r="J5" s="182"/>
      <c r="K5" s="183"/>
      <c r="N5" s="5"/>
      <c r="O5" s="5"/>
      <c r="P5" s="5"/>
      <c r="Q5" s="5"/>
    </row>
    <row r="6" spans="1:17" x14ac:dyDescent="0.2">
      <c r="A6" s="53" t="s">
        <v>1</v>
      </c>
      <c r="B6" s="31"/>
      <c r="C6" s="31"/>
      <c r="D6" s="31"/>
      <c r="E6" s="31"/>
      <c r="F6" s="31"/>
      <c r="G6" s="31"/>
      <c r="H6" s="129"/>
      <c r="I6" s="130"/>
      <c r="J6" s="130"/>
      <c r="K6" s="179"/>
    </row>
    <row r="7" spans="1:17" ht="2.1" customHeight="1" x14ac:dyDescent="0.2">
      <c r="A7" s="54"/>
      <c r="B7" s="5"/>
      <c r="C7" s="5"/>
      <c r="D7" s="5"/>
      <c r="E7" s="5"/>
      <c r="F7" s="5"/>
      <c r="G7" s="5"/>
      <c r="H7" s="129"/>
      <c r="I7" s="130"/>
      <c r="J7" s="130"/>
      <c r="K7" s="179"/>
    </row>
    <row r="8" spans="1:17" ht="11.1" customHeight="1" x14ac:dyDescent="0.2">
      <c r="A8" s="117" t="e">
        <f>+'Budget Worksheet - v 12202019'!#REF!</f>
        <v>#REF!</v>
      </c>
      <c r="B8" s="8"/>
      <c r="C8" s="8"/>
      <c r="D8" s="8"/>
      <c r="E8" s="8"/>
      <c r="F8" s="8"/>
      <c r="G8" s="8"/>
      <c r="H8" s="129"/>
      <c r="I8" s="130"/>
      <c r="J8" s="130"/>
      <c r="K8" s="180"/>
    </row>
    <row r="9" spans="1:17" ht="2.1" customHeight="1" x14ac:dyDescent="0.2">
      <c r="A9" s="63"/>
      <c r="B9" s="5"/>
      <c r="C9" s="5"/>
      <c r="D9" s="5"/>
      <c r="E9" s="5"/>
      <c r="F9" s="5"/>
      <c r="G9" s="5"/>
      <c r="H9" s="129"/>
      <c r="I9" s="130"/>
      <c r="J9" s="130"/>
      <c r="K9" s="180"/>
    </row>
    <row r="10" spans="1:17" ht="10.15" customHeight="1" x14ac:dyDescent="0.2">
      <c r="A10" s="54" t="s">
        <v>7</v>
      </c>
      <c r="B10" s="5"/>
      <c r="C10" s="5"/>
      <c r="D10" s="5"/>
      <c r="E10" s="5"/>
      <c r="F10" s="5"/>
      <c r="G10" s="5"/>
      <c r="H10" s="129"/>
      <c r="I10" s="130"/>
      <c r="J10" s="130"/>
      <c r="K10" s="179"/>
    </row>
    <row r="11" spans="1:17" ht="11.1" customHeight="1" thickBot="1" x14ac:dyDescent="0.25">
      <c r="A11" s="122"/>
      <c r="B11" s="123"/>
      <c r="C11" s="123"/>
      <c r="D11" s="123"/>
      <c r="E11" s="8"/>
      <c r="F11" s="8"/>
      <c r="G11" s="8"/>
      <c r="H11" s="184"/>
      <c r="I11" s="185"/>
      <c r="J11" s="185"/>
      <c r="K11" s="186"/>
    </row>
    <row r="12" spans="1:17" x14ac:dyDescent="0.2">
      <c r="A12" s="38" t="s">
        <v>9</v>
      </c>
      <c r="B12" s="1"/>
      <c r="C12" s="1"/>
      <c r="D12" s="1"/>
      <c r="E12" s="1"/>
      <c r="F12" s="1"/>
      <c r="G12" s="10"/>
      <c r="H12" s="178" t="s">
        <v>10</v>
      </c>
      <c r="I12" s="11"/>
      <c r="J12" s="12"/>
      <c r="K12" s="169" t="s">
        <v>11</v>
      </c>
    </row>
    <row r="13" spans="1:17" x14ac:dyDescent="0.2">
      <c r="A13" s="54" t="s">
        <v>12</v>
      </c>
      <c r="B13" s="11"/>
      <c r="C13" s="11"/>
      <c r="D13" s="11"/>
      <c r="E13" s="11"/>
      <c r="F13" s="11"/>
      <c r="G13" s="12"/>
      <c r="H13" s="13" t="s">
        <v>13</v>
      </c>
      <c r="I13" s="14"/>
      <c r="J13" s="15"/>
      <c r="K13" s="170" t="s">
        <v>14</v>
      </c>
    </row>
    <row r="14" spans="1:17" ht="22.5" x14ac:dyDescent="0.2">
      <c r="A14" s="55"/>
      <c r="B14" s="14"/>
      <c r="C14" s="14"/>
      <c r="D14" s="14"/>
      <c r="E14" s="14"/>
      <c r="F14" s="14"/>
      <c r="G14" s="166" t="s">
        <v>113</v>
      </c>
      <c r="H14" s="16" t="s">
        <v>16</v>
      </c>
      <c r="I14" s="18" t="s">
        <v>17</v>
      </c>
      <c r="J14" s="17" t="s">
        <v>18</v>
      </c>
      <c r="K14" s="84" t="s">
        <v>19</v>
      </c>
      <c r="M14" s="142" t="s">
        <v>21</v>
      </c>
      <c r="N14" s="159" t="s">
        <v>22</v>
      </c>
      <c r="O14" s="143"/>
      <c r="P14" s="144" t="s">
        <v>93</v>
      </c>
      <c r="Q14" s="142" t="s">
        <v>23</v>
      </c>
    </row>
    <row r="15" spans="1:17" ht="11.1" customHeight="1" x14ac:dyDescent="0.2">
      <c r="A15" s="118" t="s">
        <v>24</v>
      </c>
      <c r="B15" s="122"/>
      <c r="C15" s="124"/>
      <c r="D15" s="105" t="s">
        <v>25</v>
      </c>
      <c r="E15" s="125" t="e">
        <f>(1+'Budget Worksheet - v 12202019'!$C$4)*#REF!</f>
        <v>#REF!</v>
      </c>
      <c r="F15" s="19"/>
      <c r="G15" s="167">
        <f>SUM(H15:J15)/Q15</f>
        <v>0</v>
      </c>
      <c r="H15" s="120"/>
      <c r="I15" s="120"/>
      <c r="J15" s="120"/>
      <c r="K15" s="80" t="e">
        <f>+E15/VLOOKUP(M15,$O$15:$Q$24,3)*SUM(H15:J15)</f>
        <v>#REF!</v>
      </c>
      <c r="M15" s="160">
        <f>IF(B2="X",9,IF(I15&gt;0,2,IF(H15&gt;0,1,IF(J15&gt;0,2,10))))</f>
        <v>10</v>
      </c>
      <c r="N15" s="164" t="s">
        <v>95</v>
      </c>
      <c r="O15" s="161">
        <v>1</v>
      </c>
      <c r="P15" s="163">
        <v>0.23699999999999999</v>
      </c>
      <c r="Q15" s="160">
        <f>IF(M15=1,12,IF(M15=2,9,IF(M15=3,9,12)))</f>
        <v>12</v>
      </c>
    </row>
    <row r="16" spans="1:17" ht="11.1" customHeight="1" x14ac:dyDescent="0.2">
      <c r="A16" s="118" t="s">
        <v>26</v>
      </c>
      <c r="B16" s="124"/>
      <c r="C16" s="124"/>
      <c r="D16" s="105" t="s">
        <v>25</v>
      </c>
      <c r="E16" s="125" t="e">
        <f>(1+'Budget Worksheet - v 12202019'!$C$4)*#REF!</f>
        <v>#REF!</v>
      </c>
      <c r="F16" s="19"/>
      <c r="G16" s="167">
        <f t="shared" ref="G16:G20" si="0">SUM(H16:J16)/Q16</f>
        <v>0</v>
      </c>
      <c r="H16" s="120"/>
      <c r="I16" s="120"/>
      <c r="J16" s="120"/>
      <c r="K16" s="80" t="e">
        <f>+E16/VLOOKUP(M16,$O$15:$Q$24,3)*SUM(H16:J16)</f>
        <v>#REF!</v>
      </c>
      <c r="M16" s="160">
        <f t="shared" ref="M16:M27" si="1">IF(B3="X",9,IF(I16&gt;0,2,IF(H16&gt;0,1,IF(J16&gt;0,2,10))))</f>
        <v>10</v>
      </c>
      <c r="N16" s="164" t="s">
        <v>96</v>
      </c>
      <c r="O16" s="161">
        <v>2</v>
      </c>
      <c r="P16" s="163">
        <v>0.23699999999999999</v>
      </c>
      <c r="Q16" s="160">
        <f t="shared" ref="Q16:Q24" si="2">IF(M16=1,12,IF(M16=2,9,IF(M16=3,9,12)))</f>
        <v>12</v>
      </c>
    </row>
    <row r="17" spans="1:17" ht="11.1" customHeight="1" x14ac:dyDescent="0.2">
      <c r="A17" s="118" t="s">
        <v>27</v>
      </c>
      <c r="B17" s="124"/>
      <c r="C17" s="124"/>
      <c r="D17" s="105" t="s">
        <v>25</v>
      </c>
      <c r="E17" s="125" t="e">
        <f>(1+'Budget Worksheet - v 12202019'!$C$4)*#REF!</f>
        <v>#REF!</v>
      </c>
      <c r="F17" s="19"/>
      <c r="G17" s="167">
        <f t="shared" si="0"/>
        <v>0</v>
      </c>
      <c r="H17" s="120"/>
      <c r="I17" s="120"/>
      <c r="J17" s="120"/>
      <c r="K17" s="80" t="e">
        <f t="shared" ref="K17:K20" si="3">+E17/VLOOKUP(M17,$O$15:$Q$24,3)*SUM(H17:J17)</f>
        <v>#REF!</v>
      </c>
      <c r="M17" s="160">
        <f t="shared" si="1"/>
        <v>10</v>
      </c>
      <c r="N17" s="164" t="s">
        <v>97</v>
      </c>
      <c r="O17" s="161">
        <v>3</v>
      </c>
      <c r="P17" s="163">
        <v>0.23699999999999999</v>
      </c>
      <c r="Q17" s="160">
        <f t="shared" si="2"/>
        <v>12</v>
      </c>
    </row>
    <row r="18" spans="1:17" ht="11.1" customHeight="1" x14ac:dyDescent="0.2">
      <c r="A18" s="118" t="s">
        <v>28</v>
      </c>
      <c r="B18" s="124"/>
      <c r="C18" s="124"/>
      <c r="D18" s="105" t="s">
        <v>25</v>
      </c>
      <c r="E18" s="125" t="e">
        <f>(1+'Budget Worksheet - v 12202019'!$C$4)*#REF!</f>
        <v>#REF!</v>
      </c>
      <c r="F18" s="19"/>
      <c r="G18" s="167">
        <f t="shared" si="0"/>
        <v>0</v>
      </c>
      <c r="H18" s="120"/>
      <c r="I18" s="120"/>
      <c r="J18" s="120"/>
      <c r="K18" s="80" t="e">
        <f t="shared" si="3"/>
        <v>#REF!</v>
      </c>
      <c r="M18" s="160">
        <f t="shared" si="1"/>
        <v>10</v>
      </c>
      <c r="N18" s="164" t="s">
        <v>98</v>
      </c>
      <c r="O18" s="161">
        <v>4</v>
      </c>
      <c r="P18" s="163">
        <v>0.29099999999999998</v>
      </c>
      <c r="Q18" s="160">
        <f t="shared" si="2"/>
        <v>12</v>
      </c>
    </row>
    <row r="19" spans="1:17" ht="11.1" customHeight="1" x14ac:dyDescent="0.2">
      <c r="A19" s="118" t="s">
        <v>29</v>
      </c>
      <c r="B19" s="124"/>
      <c r="C19" s="124"/>
      <c r="D19" s="105" t="s">
        <v>25</v>
      </c>
      <c r="E19" s="125" t="e">
        <f>(1+'Budget Worksheet - v 12202019'!$C$4)*#REF!</f>
        <v>#REF!</v>
      </c>
      <c r="F19" s="19"/>
      <c r="G19" s="167">
        <f t="shared" si="0"/>
        <v>0</v>
      </c>
      <c r="H19" s="120"/>
      <c r="I19" s="120"/>
      <c r="J19" s="120"/>
      <c r="K19" s="80" t="e">
        <f t="shared" si="3"/>
        <v>#REF!</v>
      </c>
      <c r="M19" s="160">
        <f t="shared" si="1"/>
        <v>10</v>
      </c>
      <c r="N19" s="164" t="s">
        <v>99</v>
      </c>
      <c r="O19" s="161">
        <v>5</v>
      </c>
      <c r="P19" s="163">
        <v>0.18099999999999999</v>
      </c>
      <c r="Q19" s="160">
        <f t="shared" si="2"/>
        <v>12</v>
      </c>
    </row>
    <row r="20" spans="1:17" ht="11.1" customHeight="1" x14ac:dyDescent="0.2">
      <c r="A20" s="56" t="s">
        <v>30</v>
      </c>
      <c r="B20" s="19"/>
      <c r="C20" s="19"/>
      <c r="D20" s="19"/>
      <c r="E20" s="125">
        <v>50000</v>
      </c>
      <c r="F20" s="19"/>
      <c r="G20" s="167">
        <f t="shared" si="0"/>
        <v>0</v>
      </c>
      <c r="H20" s="120"/>
      <c r="I20" s="120"/>
      <c r="J20" s="120"/>
      <c r="K20" s="80">
        <f t="shared" si="3"/>
        <v>0</v>
      </c>
      <c r="M20" s="160">
        <f t="shared" si="1"/>
        <v>10</v>
      </c>
      <c r="N20" s="164" t="s">
        <v>100</v>
      </c>
      <c r="O20" s="161">
        <v>6</v>
      </c>
      <c r="P20" s="163">
        <v>2.1000000000000001E-2</v>
      </c>
      <c r="Q20" s="160">
        <f t="shared" si="2"/>
        <v>12</v>
      </c>
    </row>
    <row r="21" spans="1:17" ht="11.1" customHeight="1" x14ac:dyDescent="0.2">
      <c r="A21" s="56" t="s">
        <v>31</v>
      </c>
      <c r="B21" s="19"/>
      <c r="C21" s="19"/>
      <c r="D21" s="19"/>
      <c r="E21" s="19"/>
      <c r="F21" s="19"/>
      <c r="G21" s="168"/>
      <c r="H21" s="139">
        <f>SUM(H15:H20)</f>
        <v>0</v>
      </c>
      <c r="I21" s="139">
        <f>SUM(I15:I20)</f>
        <v>0</v>
      </c>
      <c r="J21" s="139">
        <f>SUM(J15:J20)</f>
        <v>0</v>
      </c>
      <c r="K21" s="140" t="e">
        <f>SUM(K15:K20)</f>
        <v>#REF!</v>
      </c>
      <c r="M21" s="160">
        <f t="shared" si="1"/>
        <v>10</v>
      </c>
      <c r="N21" s="164" t="s">
        <v>101</v>
      </c>
      <c r="O21" s="161">
        <v>7</v>
      </c>
      <c r="P21" s="163">
        <v>7.0000000000000007E-2</v>
      </c>
      <c r="Q21" s="160">
        <f t="shared" si="2"/>
        <v>12</v>
      </c>
    </row>
    <row r="22" spans="1:17" ht="11.1" customHeight="1" x14ac:dyDescent="0.2">
      <c r="A22" s="56" t="s">
        <v>32</v>
      </c>
      <c r="B22" s="19"/>
      <c r="C22" s="19"/>
      <c r="D22" s="19"/>
      <c r="E22" s="19"/>
      <c r="F22" s="19"/>
      <c r="G22" s="17"/>
      <c r="H22" s="23"/>
      <c r="I22" s="22"/>
      <c r="J22" s="22"/>
      <c r="K22" s="171"/>
      <c r="M22" s="160">
        <f t="shared" si="1"/>
        <v>10</v>
      </c>
      <c r="N22" s="164" t="s">
        <v>102</v>
      </c>
      <c r="O22" s="161">
        <v>8</v>
      </c>
      <c r="P22" s="163">
        <v>0.27400000000000002</v>
      </c>
      <c r="Q22" s="160">
        <f t="shared" si="2"/>
        <v>12</v>
      </c>
    </row>
    <row r="23" spans="1:17" ht="11.1" customHeight="1" x14ac:dyDescent="0.2">
      <c r="A23" s="56" t="s">
        <v>34</v>
      </c>
      <c r="B23" s="19"/>
      <c r="C23" s="19"/>
      <c r="D23" s="105" t="s">
        <v>25</v>
      </c>
      <c r="E23" s="125" t="e">
        <f>1.03*#REF!</f>
        <v>#REF!</v>
      </c>
      <c r="F23" s="19"/>
      <c r="G23" s="167"/>
      <c r="H23" s="121"/>
      <c r="I23" s="121"/>
      <c r="J23" s="121"/>
      <c r="K23" s="80" t="e">
        <f>+E23/VLOOKUP(M23,$O$15:$Q$24,3)*SUM(H23:J23)</f>
        <v>#REF!</v>
      </c>
      <c r="M23" s="160">
        <f t="shared" si="1"/>
        <v>10</v>
      </c>
      <c r="N23" s="164" t="s">
        <v>94</v>
      </c>
      <c r="O23" s="161">
        <v>9</v>
      </c>
      <c r="P23" s="163">
        <v>0.24199999999999999</v>
      </c>
      <c r="Q23" s="160">
        <f t="shared" si="2"/>
        <v>12</v>
      </c>
    </row>
    <row r="24" spans="1:17" ht="11.1" customHeight="1" x14ac:dyDescent="0.2">
      <c r="A24" s="56" t="s">
        <v>35</v>
      </c>
      <c r="B24" s="19"/>
      <c r="C24" s="19"/>
      <c r="D24" s="19"/>
      <c r="E24" s="19"/>
      <c r="F24" s="19"/>
      <c r="G24" s="17"/>
      <c r="H24" s="126"/>
      <c r="I24" s="126"/>
      <c r="J24" s="126"/>
      <c r="K24" s="127" t="e">
        <f>#REF!*(1+'Budget Worksheet - v 12202019'!$C$4)/12*(J24+I24+H24)</f>
        <v>#REF!</v>
      </c>
      <c r="M24" s="160">
        <f t="shared" si="1"/>
        <v>10</v>
      </c>
      <c r="N24" s="164" t="s">
        <v>33</v>
      </c>
      <c r="O24" s="161">
        <v>10</v>
      </c>
      <c r="P24" s="162">
        <v>0</v>
      </c>
      <c r="Q24" s="160">
        <f t="shared" si="2"/>
        <v>12</v>
      </c>
    </row>
    <row r="25" spans="1:17" ht="11.1" customHeight="1" x14ac:dyDescent="0.2">
      <c r="A25" s="56" t="s">
        <v>36</v>
      </c>
      <c r="B25" s="19"/>
      <c r="C25" s="19"/>
      <c r="D25" s="19"/>
      <c r="E25" s="19"/>
      <c r="F25" s="19"/>
      <c r="G25" s="19"/>
      <c r="H25" s="19"/>
      <c r="I25" s="19"/>
      <c r="J25" s="20"/>
      <c r="K25" s="128" t="e">
        <f>#REF!*(1+'Budget Worksheet - v 12202019'!$C$4)/12*(J25+I25+H25)</f>
        <v>#REF!</v>
      </c>
      <c r="M25" s="160">
        <f t="shared" si="1"/>
        <v>10</v>
      </c>
    </row>
    <row r="26" spans="1:17" ht="11.1" customHeight="1" x14ac:dyDescent="0.2">
      <c r="A26" s="56" t="s">
        <v>37</v>
      </c>
      <c r="B26" s="19"/>
      <c r="C26" s="19"/>
      <c r="D26" s="19"/>
      <c r="E26" s="19"/>
      <c r="F26" s="19"/>
      <c r="G26" s="19"/>
      <c r="H26" s="19"/>
      <c r="I26" s="19"/>
      <c r="J26" s="20"/>
      <c r="K26" s="128" t="e">
        <f>#REF!*(1+'Budget Worksheet - v 12202019'!$C$4)/12*(J26+I26+H26)</f>
        <v>#REF!</v>
      </c>
      <c r="M26" s="160">
        <f t="shared" si="1"/>
        <v>10</v>
      </c>
    </row>
    <row r="27" spans="1:17" ht="11.1" customHeight="1" x14ac:dyDescent="0.2">
      <c r="A27" s="56" t="s">
        <v>38</v>
      </c>
      <c r="B27" s="19"/>
      <c r="C27" s="19"/>
      <c r="D27" s="19"/>
      <c r="E27" s="19"/>
      <c r="F27" s="19"/>
      <c r="G27" s="19"/>
      <c r="H27" s="19"/>
      <c r="I27" s="19"/>
      <c r="J27" s="20"/>
      <c r="K27" s="128" t="e">
        <f>#REF!*(1+'Budget Worksheet - v 12202019'!$C$4)/12*(J27+I27+H27)</f>
        <v>#REF!</v>
      </c>
      <c r="M27" s="160">
        <f t="shared" si="1"/>
        <v>10</v>
      </c>
    </row>
    <row r="28" spans="1:17" ht="11.1" customHeight="1" x14ac:dyDescent="0.2">
      <c r="A28" s="56" t="s">
        <v>39</v>
      </c>
      <c r="B28" s="19"/>
      <c r="C28" s="52" t="s">
        <v>110</v>
      </c>
      <c r="D28" s="19"/>
      <c r="E28" s="19"/>
      <c r="F28" s="19"/>
      <c r="G28" s="165">
        <f>+'Budget Worksheet - v 12202019'!G26</f>
        <v>0</v>
      </c>
      <c r="H28" s="19"/>
      <c r="I28" s="19"/>
      <c r="J28" s="20"/>
      <c r="K28" s="128" t="e">
        <f>#REF!*(1+'Budget Worksheet - v 12202019'!$C$4)/12*(J28+I28+H28)</f>
        <v>#REF!</v>
      </c>
    </row>
    <row r="29" spans="1:17" ht="11.1" customHeight="1" x14ac:dyDescent="0.2">
      <c r="A29" s="57" t="s">
        <v>40</v>
      </c>
      <c r="B29" s="19"/>
      <c r="C29" s="19"/>
      <c r="D29" s="19"/>
      <c r="E29" s="19"/>
      <c r="F29" s="19"/>
      <c r="G29" s="100"/>
      <c r="H29" s="19"/>
      <c r="I29" s="19"/>
      <c r="J29" s="20"/>
      <c r="K29" s="90" t="e">
        <f>SUM(K21:K28)</f>
        <v>#REF!</v>
      </c>
    </row>
    <row r="30" spans="1:17" ht="11.1" customHeight="1" x14ac:dyDescent="0.2">
      <c r="A30" s="57" t="s">
        <v>41</v>
      </c>
      <c r="B30" s="19"/>
      <c r="C30" s="19"/>
      <c r="D30" s="19"/>
      <c r="E30" s="19"/>
      <c r="F30" s="19"/>
      <c r="G30" s="100"/>
      <c r="H30" s="19"/>
      <c r="I30" s="19"/>
      <c r="J30" s="20"/>
      <c r="K30" s="90" t="e">
        <f>IF(B2="X",K29*P23,VLOOKUP(M15,O15:P22,2)*K15+VLOOKUP(M16,O15:P22,2)*K16+VLOOKUP(M17,O15:P22,2)*K17+VLOOKUP(M18,O15:P22,2)*K18+VLOOKUP(M19,O15:P22,2)*K19+VLOOKUP(M23,O15:P22,2)*K23+VLOOKUP(M24,O15:P22,2)*K24+VLOOKUP(M25,O15:P22,2)*K25+VLOOKUP(M26,O15:P22,2)*K26+VLOOKUP(M27,O15:P22,2)*K27+G28*K28)</f>
        <v>#REF!</v>
      </c>
    </row>
    <row r="31" spans="1:17" ht="11.1" customHeight="1" x14ac:dyDescent="0.2">
      <c r="A31" s="57" t="s">
        <v>42</v>
      </c>
      <c r="B31" s="19"/>
      <c r="C31" s="19"/>
      <c r="D31" s="19"/>
      <c r="E31" s="19"/>
      <c r="F31" s="19"/>
      <c r="G31" s="100"/>
      <c r="H31" s="19"/>
      <c r="I31" s="19"/>
      <c r="J31" s="20"/>
      <c r="K31" s="90" t="e">
        <f>SUM(K29+K30)</f>
        <v>#REF!</v>
      </c>
    </row>
    <row r="32" spans="1:17" ht="11.1" customHeight="1" x14ac:dyDescent="0.2">
      <c r="A32" s="109" t="s">
        <v>43</v>
      </c>
      <c r="B32" s="1"/>
      <c r="C32" s="1"/>
      <c r="D32" s="1"/>
      <c r="E32" s="1"/>
      <c r="F32" s="1"/>
      <c r="G32" s="1"/>
      <c r="H32" s="1"/>
      <c r="I32" s="1"/>
      <c r="J32" s="10"/>
      <c r="K32" s="172"/>
    </row>
    <row r="33" spans="1:14" ht="11.1" customHeight="1" x14ac:dyDescent="0.2">
      <c r="A33" s="129"/>
      <c r="B33" s="130"/>
      <c r="C33" s="130"/>
      <c r="D33" s="130"/>
      <c r="E33" s="131"/>
      <c r="F33" s="132"/>
      <c r="G33" s="79"/>
      <c r="H33" s="11"/>
      <c r="I33" s="11"/>
      <c r="J33" s="12"/>
      <c r="K33" s="172"/>
      <c r="N33" s="153"/>
    </row>
    <row r="34" spans="1:14" ht="11.1" customHeight="1" x14ac:dyDescent="0.2">
      <c r="A34" s="129"/>
      <c r="B34" s="133"/>
      <c r="C34" s="132"/>
      <c r="D34" s="131"/>
      <c r="E34" s="131"/>
      <c r="F34" s="132"/>
      <c r="G34" s="11"/>
      <c r="H34" s="11"/>
      <c r="I34" s="11"/>
      <c r="J34" s="12"/>
      <c r="K34" s="172"/>
    </row>
    <row r="35" spans="1:14" ht="11.1" customHeight="1" x14ac:dyDescent="0.2">
      <c r="A35" s="129"/>
      <c r="B35" s="130"/>
      <c r="C35" s="130"/>
      <c r="D35" s="131"/>
      <c r="E35" s="131"/>
      <c r="F35" s="132"/>
      <c r="G35" s="11"/>
      <c r="H35" s="11"/>
      <c r="I35" s="11"/>
      <c r="J35" s="12"/>
      <c r="K35" s="172"/>
    </row>
    <row r="36" spans="1:14" ht="11.1" customHeight="1" x14ac:dyDescent="0.2">
      <c r="A36" s="129"/>
      <c r="B36" s="130"/>
      <c r="C36" s="130"/>
      <c r="D36" s="134"/>
      <c r="E36" s="130"/>
      <c r="F36" s="130"/>
      <c r="G36" s="11"/>
      <c r="H36" s="11"/>
      <c r="I36" s="11"/>
      <c r="J36" s="12"/>
      <c r="K36" s="172"/>
    </row>
    <row r="37" spans="1:14" ht="11.1" customHeight="1" x14ac:dyDescent="0.2">
      <c r="A37" s="129"/>
      <c r="B37" s="130"/>
      <c r="C37" s="130"/>
      <c r="D37" s="130"/>
      <c r="E37" s="130"/>
      <c r="F37" s="130"/>
      <c r="G37" s="11"/>
      <c r="H37" s="11"/>
      <c r="I37" s="11"/>
      <c r="J37" s="12"/>
      <c r="K37" s="172"/>
    </row>
    <row r="38" spans="1:14" ht="11.1" customHeight="1" x14ac:dyDescent="0.2">
      <c r="A38" s="129"/>
      <c r="B38" s="130"/>
      <c r="C38" s="130"/>
      <c r="D38" s="130"/>
      <c r="E38" s="130"/>
      <c r="F38" s="130"/>
      <c r="G38" s="11"/>
      <c r="H38" s="11"/>
      <c r="I38" s="11"/>
      <c r="J38" s="12"/>
      <c r="K38" s="171"/>
    </row>
    <row r="39" spans="1:14" ht="11.1" customHeight="1" x14ac:dyDescent="0.2">
      <c r="A39" s="55" t="s">
        <v>44</v>
      </c>
      <c r="B39" s="14"/>
      <c r="C39" s="14"/>
      <c r="D39" s="14"/>
      <c r="E39" s="14"/>
      <c r="F39" s="14"/>
      <c r="G39" s="14"/>
      <c r="H39" s="14"/>
      <c r="I39" s="14"/>
      <c r="J39" s="15"/>
      <c r="K39" s="135">
        <v>0</v>
      </c>
    </row>
    <row r="40" spans="1:14" ht="11.1" customHeight="1" x14ac:dyDescent="0.2">
      <c r="A40" s="54" t="s">
        <v>45</v>
      </c>
      <c r="B40" s="14" t="s">
        <v>46</v>
      </c>
      <c r="C40" s="14"/>
      <c r="D40" s="14"/>
      <c r="E40" s="14"/>
      <c r="F40" s="14"/>
      <c r="G40" s="14"/>
      <c r="H40" s="14"/>
      <c r="I40" s="14"/>
      <c r="J40" s="15"/>
      <c r="K40" s="136">
        <v>0</v>
      </c>
    </row>
    <row r="41" spans="1:14" ht="11.1" customHeight="1" x14ac:dyDescent="0.2">
      <c r="A41" s="54"/>
      <c r="B41" s="19" t="s">
        <v>47</v>
      </c>
      <c r="C41" s="19"/>
      <c r="D41" s="19"/>
      <c r="E41" s="19"/>
      <c r="F41" s="19"/>
      <c r="G41" s="19"/>
      <c r="H41" s="19"/>
      <c r="I41" s="19"/>
      <c r="J41" s="20"/>
      <c r="K41" s="136">
        <v>0</v>
      </c>
    </row>
    <row r="42" spans="1:14" ht="11.1" customHeight="1" x14ac:dyDescent="0.2">
      <c r="A42" s="54"/>
      <c r="B42" s="2"/>
      <c r="C42" s="2"/>
      <c r="D42" s="2"/>
      <c r="E42" s="2"/>
      <c r="F42" s="2"/>
      <c r="G42" s="2"/>
      <c r="H42" s="2"/>
      <c r="I42" s="2"/>
      <c r="J42" s="2"/>
      <c r="K42" s="173"/>
    </row>
    <row r="43" spans="1:14" ht="11.1" customHeight="1" x14ac:dyDescent="0.2">
      <c r="A43" s="109" t="s">
        <v>48</v>
      </c>
      <c r="B43" s="1"/>
      <c r="C43" s="1"/>
      <c r="D43" s="1"/>
      <c r="E43" s="1"/>
      <c r="F43" s="1"/>
      <c r="G43" s="1"/>
      <c r="H43" s="1"/>
      <c r="I43" s="1"/>
      <c r="J43" s="1"/>
      <c r="K43" s="173"/>
    </row>
    <row r="44" spans="1:14" ht="11.1" customHeight="1" x14ac:dyDescent="0.2">
      <c r="A44" s="110" t="s">
        <v>49</v>
      </c>
      <c r="B44" s="2" t="s">
        <v>50</v>
      </c>
      <c r="C44" s="154"/>
      <c r="D44" s="154"/>
      <c r="E44" s="154"/>
      <c r="F44" s="2"/>
      <c r="G44" s="2"/>
      <c r="H44" s="2"/>
      <c r="I44" s="2"/>
      <c r="J44" s="2"/>
      <c r="K44" s="173"/>
    </row>
    <row r="45" spans="1:14" ht="11.1" customHeight="1" x14ac:dyDescent="0.2">
      <c r="A45" s="110" t="s">
        <v>51</v>
      </c>
      <c r="B45" s="2"/>
      <c r="C45" s="155"/>
      <c r="D45" s="155"/>
      <c r="E45" s="155"/>
      <c r="F45" s="2"/>
      <c r="G45" s="2"/>
      <c r="H45" s="2"/>
      <c r="I45" s="2"/>
      <c r="J45" s="2"/>
      <c r="K45" s="173"/>
    </row>
    <row r="46" spans="1:14" ht="11.1" customHeight="1" x14ac:dyDescent="0.2">
      <c r="A46" s="110" t="s">
        <v>52</v>
      </c>
      <c r="B46" s="2"/>
      <c r="C46" s="155"/>
      <c r="D46" s="155"/>
      <c r="E46" s="155"/>
      <c r="F46" s="2"/>
      <c r="G46" s="2"/>
      <c r="H46" s="2"/>
      <c r="I46" s="2"/>
      <c r="J46" s="2"/>
      <c r="K46" s="173"/>
    </row>
    <row r="47" spans="1:14" ht="9.75" customHeight="1" x14ac:dyDescent="0.2">
      <c r="A47" s="110" t="s">
        <v>53</v>
      </c>
      <c r="B47" s="2"/>
      <c r="C47" s="155"/>
      <c r="D47" s="155"/>
      <c r="E47" s="155"/>
      <c r="F47" s="2"/>
      <c r="G47" s="2"/>
      <c r="H47" s="2"/>
      <c r="I47" s="2"/>
      <c r="J47" s="2"/>
      <c r="K47" s="173"/>
    </row>
    <row r="48" spans="1:14" ht="5.25" hidden="1" customHeight="1" x14ac:dyDescent="0.2">
      <c r="B48" s="2"/>
      <c r="C48" s="14"/>
      <c r="D48" s="14"/>
      <c r="E48" s="14"/>
      <c r="F48" s="2"/>
      <c r="G48" s="2"/>
      <c r="H48" s="2"/>
      <c r="I48" s="2"/>
      <c r="J48" s="2"/>
      <c r="K48" s="174"/>
    </row>
    <row r="49" spans="1:18" ht="11.25" customHeight="1" x14ac:dyDescent="0.2">
      <c r="A49" s="57" t="s">
        <v>54</v>
      </c>
      <c r="B49" s="19"/>
      <c r="C49" s="19"/>
      <c r="D49" s="19"/>
      <c r="E49" s="19"/>
      <c r="F49" s="19"/>
      <c r="G49" s="19"/>
      <c r="H49" s="19"/>
      <c r="I49" s="19"/>
      <c r="J49" s="20"/>
      <c r="K49" s="175">
        <f>SUM(C44:C47)</f>
        <v>0</v>
      </c>
    </row>
    <row r="50" spans="1:18" ht="11.1" customHeight="1" x14ac:dyDescent="0.2">
      <c r="A50" s="57" t="s">
        <v>55</v>
      </c>
      <c r="B50" s="19"/>
      <c r="C50" s="19"/>
      <c r="D50" s="19"/>
      <c r="E50" s="19"/>
      <c r="F50" s="19"/>
      <c r="G50" s="19"/>
      <c r="H50" s="19"/>
      <c r="I50" s="19"/>
      <c r="J50" s="20"/>
      <c r="K50" s="176"/>
    </row>
    <row r="51" spans="1:18" ht="11.1" customHeight="1" x14ac:dyDescent="0.2">
      <c r="A51" s="57" t="s">
        <v>56</v>
      </c>
      <c r="B51" s="19"/>
      <c r="C51" s="19"/>
      <c r="D51" s="19"/>
      <c r="E51" s="19"/>
      <c r="F51" s="19"/>
      <c r="G51" s="19"/>
      <c r="H51" s="19"/>
      <c r="I51" s="19"/>
      <c r="J51" s="20"/>
      <c r="K51" s="137">
        <v>0</v>
      </c>
    </row>
    <row r="52" spans="1:18" ht="11.1" customHeight="1" x14ac:dyDescent="0.2">
      <c r="A52" s="57" t="s">
        <v>57</v>
      </c>
      <c r="B52" s="19"/>
      <c r="C52" s="19"/>
      <c r="D52" s="19"/>
      <c r="E52" s="19"/>
      <c r="F52" s="19"/>
      <c r="G52" s="19"/>
      <c r="H52" s="19"/>
      <c r="I52" s="19"/>
      <c r="J52" s="20"/>
      <c r="K52" s="137">
        <v>0</v>
      </c>
    </row>
    <row r="53" spans="1:18" ht="11.1" customHeight="1" x14ac:dyDescent="0.2">
      <c r="A53" s="57" t="s">
        <v>58</v>
      </c>
      <c r="B53" s="19"/>
      <c r="C53" s="19"/>
      <c r="D53" s="19"/>
      <c r="E53" s="19"/>
      <c r="F53" s="19"/>
      <c r="G53" s="19"/>
      <c r="H53" s="19"/>
      <c r="I53" s="19"/>
      <c r="J53" s="20"/>
      <c r="K53" s="137">
        <v>0</v>
      </c>
    </row>
    <row r="54" spans="1:18" ht="11.1" customHeight="1" x14ac:dyDescent="0.2">
      <c r="A54" s="57" t="s">
        <v>59</v>
      </c>
      <c r="B54" s="19"/>
      <c r="C54" s="19"/>
      <c r="D54" s="19"/>
      <c r="E54" s="19"/>
      <c r="F54" s="19"/>
      <c r="G54" s="19"/>
      <c r="H54" s="19"/>
      <c r="I54" s="19"/>
      <c r="J54" s="20"/>
      <c r="K54" s="137">
        <v>0</v>
      </c>
    </row>
    <row r="55" spans="1:18" ht="11.1" customHeight="1" x14ac:dyDescent="0.2">
      <c r="A55" s="57" t="s">
        <v>60</v>
      </c>
      <c r="B55" s="19"/>
      <c r="C55" s="19"/>
      <c r="D55" s="156" t="s">
        <v>114</v>
      </c>
      <c r="E55" s="105"/>
      <c r="F55" s="187">
        <f>+'Budget Worksheet - v 12202019'!U34</f>
        <v>0</v>
      </c>
      <c r="G55" s="19"/>
      <c r="H55" s="19"/>
      <c r="I55" s="19"/>
      <c r="J55" s="20"/>
      <c r="K55" s="137">
        <v>0</v>
      </c>
      <c r="Q55" s="86"/>
    </row>
    <row r="56" spans="1:18" ht="11.1" customHeight="1" x14ac:dyDescent="0.2">
      <c r="A56" s="57" t="s">
        <v>61</v>
      </c>
      <c r="C56" s="19"/>
      <c r="D56" s="108" t="s">
        <v>62</v>
      </c>
      <c r="E56" s="19"/>
      <c r="F56" s="141" t="e">
        <f>+#REF!*(1+'Budget Worksheet - v 12202019'!C5)</f>
        <v>#REF!</v>
      </c>
      <c r="G56" s="105" t="s">
        <v>115</v>
      </c>
      <c r="H56" s="188"/>
      <c r="I56" s="19"/>
      <c r="J56" s="20"/>
      <c r="K56" s="137" t="e">
        <f>+F56*2*H56</f>
        <v>#REF!</v>
      </c>
    </row>
    <row r="57" spans="1:18" ht="11.1" customHeight="1" x14ac:dyDescent="0.2">
      <c r="A57" s="57" t="s">
        <v>63</v>
      </c>
      <c r="B57" s="19"/>
      <c r="C57" s="19"/>
      <c r="D57" s="19"/>
      <c r="E57" s="19"/>
      <c r="F57" s="19"/>
      <c r="G57" s="19"/>
      <c r="H57" s="19"/>
      <c r="I57" s="19"/>
      <c r="J57" s="20"/>
      <c r="K57" s="96" t="e">
        <f>SUM(K51:K56)</f>
        <v>#REF!</v>
      </c>
      <c r="R57" s="86"/>
    </row>
    <row r="58" spans="1:18" ht="11.1" customHeight="1" x14ac:dyDescent="0.2">
      <c r="A58" s="57" t="s">
        <v>64</v>
      </c>
      <c r="B58" s="19"/>
      <c r="C58" s="19"/>
      <c r="D58" s="19"/>
      <c r="E58" s="19"/>
      <c r="F58" s="19"/>
      <c r="G58" s="19"/>
      <c r="H58" s="19"/>
      <c r="I58" s="19"/>
      <c r="J58" s="20"/>
      <c r="K58" s="90" t="e">
        <f>SUM(K31,K39,K40,K41,K49,K57)</f>
        <v>#REF!</v>
      </c>
      <c r="Q58" s="86"/>
    </row>
    <row r="59" spans="1:18" ht="11.1" customHeight="1" x14ac:dyDescent="0.2">
      <c r="A59" s="38" t="s">
        <v>65</v>
      </c>
      <c r="B59" s="1"/>
      <c r="C59" s="1"/>
      <c r="D59" s="1"/>
      <c r="E59" s="1"/>
      <c r="F59" s="1"/>
      <c r="G59" s="1"/>
      <c r="H59" s="1"/>
      <c r="I59" s="1"/>
      <c r="J59" s="10"/>
      <c r="K59" s="172"/>
    </row>
    <row r="60" spans="1:18" ht="11.1" customHeight="1" x14ac:dyDescent="0.2">
      <c r="A60" s="54" t="s">
        <v>66</v>
      </c>
      <c r="B60" s="11" t="s">
        <v>67</v>
      </c>
      <c r="C60" s="11"/>
      <c r="D60" s="72" t="s">
        <v>68</v>
      </c>
      <c r="E60" s="71" t="e">
        <f>+E61</f>
        <v>#REF!</v>
      </c>
      <c r="F60" s="114"/>
      <c r="G60" s="71"/>
      <c r="H60" s="112"/>
      <c r="I60" s="11"/>
      <c r="J60" s="12"/>
      <c r="K60" s="172"/>
      <c r="N60" s="86"/>
    </row>
    <row r="61" spans="1:18" ht="11.1" customHeight="1" x14ac:dyDescent="0.2">
      <c r="A61" s="54" t="s">
        <v>69</v>
      </c>
      <c r="B61" s="67" t="s">
        <v>89</v>
      </c>
      <c r="C61" s="11"/>
      <c r="D61" s="72" t="s">
        <v>68</v>
      </c>
      <c r="E61" s="71" t="e">
        <f>K58-K39-K49-K55</f>
        <v>#REF!</v>
      </c>
      <c r="F61" s="114"/>
      <c r="G61" s="115"/>
      <c r="H61" s="116"/>
      <c r="I61" s="11"/>
      <c r="J61" s="12"/>
      <c r="K61" s="172"/>
      <c r="N61" s="152"/>
    </row>
    <row r="62" spans="1:18" ht="11.1" customHeight="1" x14ac:dyDescent="0.2">
      <c r="A62" s="54"/>
      <c r="B62" s="11" t="s">
        <v>70</v>
      </c>
      <c r="C62" s="11"/>
      <c r="D62" s="113"/>
      <c r="E62" s="138"/>
      <c r="F62" s="72"/>
      <c r="G62" s="71"/>
      <c r="H62" s="112"/>
      <c r="I62" s="11"/>
      <c r="J62" s="12"/>
      <c r="K62" s="172"/>
      <c r="M62" s="86"/>
      <c r="N62" s="86"/>
    </row>
    <row r="63" spans="1:18" ht="11.1" customHeight="1" x14ac:dyDescent="0.2">
      <c r="A63" s="55" t="s">
        <v>71</v>
      </c>
      <c r="B63" s="14"/>
      <c r="C63" s="14"/>
      <c r="D63" s="72" t="s">
        <v>72</v>
      </c>
      <c r="E63" s="147" t="e">
        <f>+'Budget Worksheet - v 12202019'!#REF!</f>
        <v>#REF!</v>
      </c>
      <c r="F63" s="14"/>
      <c r="G63" s="14"/>
      <c r="H63" s="14"/>
      <c r="I63" s="14"/>
      <c r="J63" s="15"/>
      <c r="K63" s="97" t="e">
        <f>IF(+E63="No",0.54*E61,0.26*E60)</f>
        <v>#REF!</v>
      </c>
      <c r="N63" s="146"/>
    </row>
    <row r="64" spans="1:18" ht="11.1" customHeight="1" x14ac:dyDescent="0.2">
      <c r="A64" s="57" t="s">
        <v>73</v>
      </c>
      <c r="B64" s="19"/>
      <c r="C64" s="19"/>
      <c r="D64" s="19"/>
      <c r="E64" s="19"/>
      <c r="F64" s="19"/>
      <c r="G64" s="19"/>
      <c r="H64" s="19"/>
      <c r="I64" s="19"/>
      <c r="J64" s="20"/>
      <c r="K64" s="96" t="e">
        <f>SUM(K58+K63)</f>
        <v>#REF!</v>
      </c>
      <c r="N64" s="146"/>
    </row>
    <row r="65" spans="1:15" ht="11.1" customHeight="1" x14ac:dyDescent="0.2">
      <c r="A65" s="57" t="s">
        <v>74</v>
      </c>
      <c r="B65" s="19"/>
      <c r="C65" s="19"/>
      <c r="D65" s="19"/>
      <c r="E65" s="19"/>
      <c r="F65" s="19"/>
      <c r="G65" s="19"/>
      <c r="H65" s="19"/>
      <c r="I65" s="19"/>
      <c r="J65" s="20"/>
      <c r="K65" s="96"/>
      <c r="N65" s="146"/>
      <c r="O65" s="86"/>
    </row>
    <row r="66" spans="1:15" ht="11.25" customHeight="1" thickBot="1" x14ac:dyDescent="0.25">
      <c r="A66" s="57" t="s">
        <v>75</v>
      </c>
      <c r="B66" s="19"/>
      <c r="C66" s="19"/>
      <c r="D66" s="19"/>
      <c r="E66" s="19"/>
      <c r="F66" s="19"/>
      <c r="G66" s="19"/>
      <c r="H66" s="19"/>
      <c r="I66" s="19"/>
      <c r="J66" s="20"/>
      <c r="K66" s="96" t="e">
        <f>(K64-K65)</f>
        <v>#REF!</v>
      </c>
      <c r="N66" s="145"/>
    </row>
    <row r="67" spans="1:15" ht="2.1" customHeight="1" x14ac:dyDescent="0.2">
      <c r="A67" s="53"/>
      <c r="B67" s="29"/>
      <c r="C67" s="29"/>
      <c r="D67" s="29"/>
      <c r="E67" s="29"/>
      <c r="F67" s="53"/>
      <c r="G67" s="29"/>
      <c r="H67" s="29"/>
      <c r="I67" s="29"/>
      <c r="J67" s="29"/>
      <c r="K67" s="177"/>
    </row>
    <row r="68" spans="1:15" ht="11.1" customHeight="1" thickBot="1" x14ac:dyDescent="0.25">
      <c r="A68" s="58" t="s">
        <v>76</v>
      </c>
      <c r="B68" s="27"/>
      <c r="C68" s="27"/>
      <c r="D68" s="73"/>
      <c r="E68" s="41"/>
      <c r="F68" s="58" t="s">
        <v>77</v>
      </c>
      <c r="G68" s="27"/>
      <c r="H68" s="27"/>
      <c r="I68" s="27"/>
      <c r="J68" s="27"/>
      <c r="K68" s="102"/>
    </row>
    <row r="69" spans="1: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103"/>
    </row>
    <row r="70" spans="1: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103"/>
    </row>
    <row r="71" spans="1: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103"/>
    </row>
    <row r="72" spans="1: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103"/>
    </row>
    <row r="73" spans="1:15" x14ac:dyDescent="0.2">
      <c r="A73" s="2"/>
      <c r="B73" s="2"/>
      <c r="C73" s="2"/>
      <c r="D73" s="2"/>
      <c r="E73" s="2"/>
      <c r="F73" s="2"/>
      <c r="G73" s="111"/>
      <c r="H73" s="2"/>
      <c r="I73" s="2"/>
      <c r="J73" s="2"/>
      <c r="K73" s="103"/>
    </row>
    <row r="74" spans="1: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103"/>
    </row>
    <row r="75" spans="1: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103"/>
    </row>
    <row r="76" spans="1: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103"/>
    </row>
    <row r="77" spans="1: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103"/>
    </row>
    <row r="78" spans="1: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103"/>
    </row>
    <row r="79" spans="1: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103"/>
    </row>
    <row r="80" spans="1: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103"/>
    </row>
    <row r="81" spans="1:1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103"/>
    </row>
    <row r="82" spans="1:1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103"/>
    </row>
    <row r="83" spans="1:1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103"/>
    </row>
    <row r="84" spans="1:1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103"/>
    </row>
    <row r="85" spans="1:1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103"/>
    </row>
    <row r="86" spans="1:1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103"/>
    </row>
    <row r="87" spans="1:1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103"/>
    </row>
    <row r="88" spans="1:1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103"/>
    </row>
    <row r="89" spans="1:1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103"/>
    </row>
    <row r="90" spans="1:1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103"/>
    </row>
    <row r="91" spans="1:1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103"/>
    </row>
    <row r="92" spans="1:1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103"/>
    </row>
    <row r="93" spans="1:1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103"/>
    </row>
    <row r="94" spans="1:1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103"/>
    </row>
    <row r="95" spans="1:1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103"/>
    </row>
    <row r="96" spans="1:1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103"/>
    </row>
    <row r="97" spans="1:1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103"/>
    </row>
    <row r="98" spans="1:1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103"/>
    </row>
    <row r="99" spans="1:1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103"/>
    </row>
    <row r="100" spans="1:1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03"/>
    </row>
    <row r="101" spans="1:1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03"/>
    </row>
    <row r="102" spans="1:1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03"/>
    </row>
    <row r="103" spans="1:1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03"/>
    </row>
    <row r="104" spans="1:1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03"/>
    </row>
    <row r="105" spans="1:1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03"/>
    </row>
    <row r="106" spans="1:1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03"/>
    </row>
    <row r="107" spans="1:1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03"/>
    </row>
    <row r="108" spans="1:1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03"/>
    </row>
    <row r="109" spans="1:1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03"/>
    </row>
    <row r="110" spans="1:1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03"/>
    </row>
    <row r="111" spans="1:1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03"/>
    </row>
    <row r="112" spans="1:1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03"/>
    </row>
    <row r="113" spans="1:1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03"/>
    </row>
    <row r="114" spans="1:1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03"/>
    </row>
    <row r="115" spans="1:1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03"/>
    </row>
    <row r="116" spans="1:1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03"/>
    </row>
    <row r="117" spans="1:1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03"/>
    </row>
    <row r="118" spans="1:1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03"/>
    </row>
    <row r="119" spans="1:1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03"/>
    </row>
    <row r="120" spans="1:1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03"/>
    </row>
    <row r="121" spans="1:1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03"/>
    </row>
    <row r="122" spans="1:1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03"/>
    </row>
    <row r="123" spans="1:1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03"/>
    </row>
    <row r="124" spans="1:1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03"/>
    </row>
    <row r="125" spans="1:1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03"/>
    </row>
    <row r="126" spans="1:1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03"/>
    </row>
    <row r="127" spans="1:1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03"/>
    </row>
    <row r="128" spans="1:1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03"/>
    </row>
    <row r="129" spans="1:1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03"/>
    </row>
    <row r="130" spans="1:1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03"/>
    </row>
    <row r="131" spans="1:1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03"/>
    </row>
    <row r="132" spans="1:1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03"/>
    </row>
    <row r="133" spans="1:1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03"/>
    </row>
    <row r="134" spans="1:1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03"/>
    </row>
    <row r="135" spans="1:1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03"/>
    </row>
    <row r="136" spans="1:1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03"/>
    </row>
    <row r="137" spans="1:1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03"/>
    </row>
    <row r="138" spans="1:1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03"/>
    </row>
    <row r="139" spans="1:1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03"/>
    </row>
    <row r="140" spans="1:1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03"/>
    </row>
    <row r="141" spans="1:1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03"/>
    </row>
    <row r="142" spans="1:1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03"/>
    </row>
    <row r="143" spans="1:1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03"/>
    </row>
    <row r="144" spans="1:1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03"/>
    </row>
    <row r="145" spans="1:1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03"/>
    </row>
    <row r="146" spans="1:1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03"/>
    </row>
    <row r="147" spans="1:1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03"/>
    </row>
    <row r="148" spans="1:1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03"/>
    </row>
    <row r="149" spans="1:1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03"/>
    </row>
    <row r="150" spans="1:1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03"/>
    </row>
    <row r="151" spans="1:1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03"/>
    </row>
    <row r="152" spans="1:1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03"/>
    </row>
    <row r="153" spans="1:1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03"/>
    </row>
    <row r="154" spans="1:1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03"/>
    </row>
    <row r="155" spans="1:1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03"/>
    </row>
    <row r="156" spans="1:1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03"/>
    </row>
    <row r="157" spans="1:1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03"/>
    </row>
    <row r="158" spans="1:1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03"/>
    </row>
    <row r="159" spans="1:1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03"/>
    </row>
    <row r="160" spans="1:1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03"/>
    </row>
    <row r="161" spans="1:1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03"/>
    </row>
    <row r="162" spans="1:1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03"/>
    </row>
    <row r="163" spans="1:1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03"/>
    </row>
    <row r="164" spans="1:1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03"/>
    </row>
    <row r="165" spans="1:1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03"/>
    </row>
    <row r="166" spans="1:1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03"/>
    </row>
    <row r="167" spans="1:1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03"/>
    </row>
    <row r="168" spans="1:1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03"/>
    </row>
    <row r="169" spans="1:1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03"/>
    </row>
    <row r="170" spans="1:1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03"/>
    </row>
    <row r="171" spans="1:1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03"/>
    </row>
    <row r="172" spans="1:1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03"/>
    </row>
    <row r="173" spans="1:1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03"/>
    </row>
    <row r="174" spans="1:1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03"/>
    </row>
    <row r="175" spans="1:1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03"/>
    </row>
    <row r="176" spans="1:1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03"/>
    </row>
    <row r="177" spans="1:1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03"/>
    </row>
    <row r="178" spans="1:1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03"/>
    </row>
    <row r="179" spans="1:1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03"/>
    </row>
    <row r="180" spans="1:1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03"/>
    </row>
    <row r="181" spans="1:1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03"/>
    </row>
    <row r="182" spans="1:1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03"/>
    </row>
    <row r="183" spans="1:1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03"/>
    </row>
    <row r="184" spans="1:1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03"/>
    </row>
    <row r="185" spans="1:1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03"/>
    </row>
    <row r="186" spans="1:1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03"/>
    </row>
    <row r="187" spans="1:1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03"/>
    </row>
    <row r="188" spans="1:1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03"/>
    </row>
    <row r="189" spans="1:1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03"/>
    </row>
    <row r="190" spans="1:1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03"/>
    </row>
    <row r="191" spans="1:1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03"/>
    </row>
    <row r="192" spans="1:1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03"/>
    </row>
    <row r="193" spans="1:1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03"/>
    </row>
    <row r="194" spans="1:1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03"/>
    </row>
    <row r="195" spans="1:1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03"/>
    </row>
    <row r="196" spans="1:1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03"/>
    </row>
    <row r="197" spans="1:1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03"/>
    </row>
    <row r="198" spans="1:1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03"/>
    </row>
    <row r="199" spans="1:1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03"/>
    </row>
    <row r="200" spans="1:1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03"/>
    </row>
    <row r="201" spans="1:1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03"/>
    </row>
    <row r="202" spans="1:1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03"/>
    </row>
    <row r="203" spans="1:1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03"/>
    </row>
    <row r="204" spans="1:1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03"/>
    </row>
    <row r="205" spans="1:1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03"/>
    </row>
    <row r="206" spans="1:1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03"/>
    </row>
    <row r="207" spans="1:1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03"/>
    </row>
    <row r="208" spans="1:1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03"/>
    </row>
    <row r="209" spans="1:1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03"/>
    </row>
    <row r="210" spans="1:1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03"/>
    </row>
    <row r="211" spans="1:1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03"/>
    </row>
    <row r="212" spans="1:1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03"/>
    </row>
    <row r="213" spans="1:1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03"/>
    </row>
    <row r="214" spans="1:1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03"/>
    </row>
    <row r="215" spans="1:1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03"/>
    </row>
    <row r="216" spans="1:1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03"/>
    </row>
    <row r="217" spans="1:1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03"/>
    </row>
    <row r="218" spans="1:1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03"/>
    </row>
    <row r="219" spans="1:1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03"/>
    </row>
    <row r="220" spans="1:1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03"/>
    </row>
    <row r="221" spans="1:1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03"/>
    </row>
    <row r="222" spans="1:1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03"/>
    </row>
    <row r="223" spans="1:1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03"/>
    </row>
    <row r="224" spans="1:1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03"/>
    </row>
    <row r="225" spans="1:1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03"/>
    </row>
    <row r="226" spans="1:1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03"/>
    </row>
    <row r="227" spans="1:1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03"/>
    </row>
    <row r="228" spans="1:1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03"/>
    </row>
    <row r="229" spans="1:1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03"/>
    </row>
    <row r="230" spans="1:1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03"/>
    </row>
    <row r="231" spans="1:1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03"/>
    </row>
    <row r="232" spans="1:1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03"/>
    </row>
    <row r="233" spans="1:1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03"/>
    </row>
    <row r="234" spans="1:1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03"/>
    </row>
    <row r="235" spans="1:1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03"/>
    </row>
    <row r="236" spans="1:1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03"/>
    </row>
    <row r="237" spans="1:1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03"/>
    </row>
    <row r="238" spans="1:1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03"/>
    </row>
    <row r="239" spans="1:1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03"/>
    </row>
    <row r="240" spans="1:1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03"/>
    </row>
    <row r="241" spans="1:1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03"/>
    </row>
    <row r="242" spans="1:1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03"/>
    </row>
    <row r="243" spans="1:1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03"/>
    </row>
    <row r="244" spans="1:1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03"/>
    </row>
    <row r="245" spans="1:1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03"/>
    </row>
    <row r="246" spans="1:1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03"/>
    </row>
    <row r="247" spans="1:1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03"/>
    </row>
    <row r="248" spans="1:1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03"/>
    </row>
    <row r="249" spans="1:1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03"/>
    </row>
    <row r="250" spans="1:1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03"/>
    </row>
    <row r="251" spans="1:1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03"/>
    </row>
    <row r="252" spans="1:1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03"/>
    </row>
    <row r="253" spans="1:1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03"/>
    </row>
    <row r="254" spans="1:1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03"/>
    </row>
    <row r="255" spans="1:1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03"/>
    </row>
    <row r="256" spans="1:1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03"/>
    </row>
    <row r="257" spans="1:1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03"/>
    </row>
    <row r="258" spans="1:1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03"/>
    </row>
    <row r="259" spans="1:1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03"/>
    </row>
    <row r="260" spans="1:1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03"/>
    </row>
    <row r="261" spans="1:1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03"/>
    </row>
    <row r="262" spans="1:1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03"/>
    </row>
    <row r="263" spans="1:1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03"/>
    </row>
    <row r="264" spans="1:1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03"/>
    </row>
    <row r="265" spans="1:1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03"/>
    </row>
    <row r="266" spans="1:1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03"/>
    </row>
    <row r="267" spans="1:1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03"/>
    </row>
    <row r="268" spans="1:1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03"/>
    </row>
    <row r="269" spans="1:1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03"/>
    </row>
    <row r="270" spans="1:1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03"/>
    </row>
    <row r="271" spans="1:1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03"/>
    </row>
    <row r="272" spans="1:1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03"/>
    </row>
    <row r="273" spans="1:1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03"/>
    </row>
    <row r="274" spans="1:1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03"/>
    </row>
    <row r="275" spans="1:1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03"/>
    </row>
    <row r="276" spans="1:1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03"/>
    </row>
    <row r="277" spans="1:1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03"/>
    </row>
    <row r="278" spans="1:1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03"/>
    </row>
    <row r="279" spans="1:1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03"/>
    </row>
    <row r="280" spans="1:1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03"/>
    </row>
    <row r="281" spans="1:1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03"/>
    </row>
    <row r="282" spans="1:1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03"/>
    </row>
    <row r="283" spans="1:1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03"/>
    </row>
    <row r="284" spans="1:1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03"/>
    </row>
    <row r="285" spans="1:1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03"/>
    </row>
    <row r="286" spans="1:1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03"/>
    </row>
    <row r="287" spans="1:1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03"/>
    </row>
    <row r="288" spans="1:1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03"/>
    </row>
    <row r="289" spans="1:1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03"/>
    </row>
    <row r="290" spans="1:1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03"/>
    </row>
    <row r="291" spans="1:1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03"/>
    </row>
    <row r="292" spans="1:1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03"/>
    </row>
    <row r="293" spans="1:1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03"/>
    </row>
    <row r="294" spans="1:1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03"/>
    </row>
    <row r="295" spans="1:1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03"/>
    </row>
    <row r="296" spans="1:1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03"/>
    </row>
    <row r="297" spans="1:1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03"/>
    </row>
    <row r="298" spans="1:1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03"/>
    </row>
    <row r="299" spans="1:1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03"/>
    </row>
    <row r="300" spans="1:1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03"/>
    </row>
    <row r="301" spans="1:1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03"/>
    </row>
    <row r="302" spans="1:1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03"/>
    </row>
    <row r="303" spans="1:1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03"/>
    </row>
    <row r="304" spans="1:1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03"/>
    </row>
    <row r="305" spans="1:1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03"/>
    </row>
    <row r="306" spans="1:1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03"/>
    </row>
    <row r="307" spans="1:1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03"/>
    </row>
    <row r="308" spans="1:1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03"/>
    </row>
    <row r="309" spans="1:1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03"/>
    </row>
    <row r="310" spans="1:1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03"/>
    </row>
    <row r="311" spans="1:1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03"/>
    </row>
    <row r="312" spans="1:1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03"/>
    </row>
    <row r="313" spans="1:1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03"/>
    </row>
    <row r="314" spans="1:1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03"/>
    </row>
    <row r="315" spans="1:1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03"/>
    </row>
    <row r="316" spans="1:1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03"/>
    </row>
    <row r="317" spans="1:1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03"/>
    </row>
    <row r="318" spans="1:1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03"/>
    </row>
    <row r="319" spans="1:1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03"/>
    </row>
    <row r="320" spans="1:1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03"/>
    </row>
    <row r="321" spans="1:1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03"/>
    </row>
    <row r="322" spans="1:1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03"/>
    </row>
    <row r="323" spans="1:1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03"/>
    </row>
    <row r="324" spans="1:1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03"/>
    </row>
    <row r="325" spans="1:1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03"/>
    </row>
    <row r="326" spans="1:1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03"/>
    </row>
    <row r="327" spans="1:1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03"/>
    </row>
    <row r="328" spans="1:1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03"/>
    </row>
    <row r="329" spans="1:1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03"/>
    </row>
    <row r="330" spans="1:1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03"/>
    </row>
    <row r="331" spans="1:1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03"/>
    </row>
    <row r="332" spans="1:1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03"/>
    </row>
    <row r="333" spans="1:1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03"/>
    </row>
    <row r="334" spans="1:1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03"/>
    </row>
    <row r="335" spans="1:1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03"/>
    </row>
    <row r="336" spans="1:1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03"/>
    </row>
    <row r="337" spans="1:1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03"/>
    </row>
    <row r="338" spans="1:1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03"/>
    </row>
    <row r="339" spans="1:1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03"/>
    </row>
    <row r="340" spans="1:1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03"/>
    </row>
    <row r="341" spans="1:1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03"/>
    </row>
    <row r="342" spans="1:1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03"/>
    </row>
    <row r="343" spans="1:1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03"/>
    </row>
    <row r="344" spans="1:1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03"/>
    </row>
    <row r="345" spans="1:1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03"/>
    </row>
    <row r="346" spans="1:1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03"/>
    </row>
    <row r="347" spans="1:1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03"/>
    </row>
    <row r="348" spans="1:1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03"/>
    </row>
    <row r="349" spans="1:1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03"/>
    </row>
    <row r="350" spans="1:1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03"/>
    </row>
    <row r="351" spans="1:1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03"/>
    </row>
    <row r="352" spans="1:1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03"/>
    </row>
    <row r="353" spans="1:1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03"/>
    </row>
    <row r="354" spans="1:1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03"/>
    </row>
    <row r="355" spans="1:1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03"/>
    </row>
    <row r="356" spans="1:1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03"/>
    </row>
    <row r="357" spans="1:1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03"/>
    </row>
    <row r="358" spans="1:1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03"/>
    </row>
    <row r="359" spans="1:1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03"/>
    </row>
    <row r="360" spans="1:1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03"/>
    </row>
    <row r="361" spans="1:1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03"/>
    </row>
    <row r="362" spans="1:1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03"/>
    </row>
    <row r="363" spans="1:1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03"/>
    </row>
    <row r="364" spans="1:1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03"/>
    </row>
    <row r="365" spans="1:1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03"/>
    </row>
    <row r="366" spans="1:1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03"/>
    </row>
    <row r="367" spans="1:1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03"/>
    </row>
    <row r="368" spans="1:1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03"/>
    </row>
    <row r="369" spans="1:1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03"/>
    </row>
    <row r="370" spans="1:1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03"/>
    </row>
    <row r="371" spans="1:1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03"/>
    </row>
    <row r="372" spans="1:1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03"/>
    </row>
    <row r="373" spans="1:1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03"/>
    </row>
    <row r="374" spans="1:1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03"/>
    </row>
    <row r="375" spans="1:1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03"/>
    </row>
    <row r="376" spans="1:1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03"/>
    </row>
    <row r="377" spans="1:1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03"/>
    </row>
    <row r="378" spans="1:1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03"/>
    </row>
    <row r="379" spans="1:1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03"/>
    </row>
    <row r="380" spans="1:1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03"/>
    </row>
    <row r="381" spans="1:1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03"/>
    </row>
    <row r="382" spans="1:1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03"/>
    </row>
    <row r="383" spans="1:1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03"/>
    </row>
    <row r="384" spans="1:1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03"/>
    </row>
    <row r="385" spans="1:1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03"/>
    </row>
    <row r="386" spans="1:1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03"/>
    </row>
    <row r="387" spans="1:1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03"/>
    </row>
    <row r="388" spans="1:1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03"/>
    </row>
    <row r="389" spans="1:1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03"/>
    </row>
    <row r="390" spans="1:1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03"/>
    </row>
    <row r="391" spans="1:1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03"/>
    </row>
    <row r="392" spans="1:1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03"/>
    </row>
    <row r="393" spans="1:1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03"/>
    </row>
    <row r="394" spans="1:1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03"/>
    </row>
    <row r="395" spans="1:1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03"/>
    </row>
    <row r="396" spans="1:1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03"/>
    </row>
    <row r="397" spans="1:1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03"/>
    </row>
    <row r="398" spans="1:1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03"/>
    </row>
    <row r="399" spans="1:1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03"/>
    </row>
    <row r="400" spans="1:1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03"/>
    </row>
    <row r="401" spans="1:1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03"/>
    </row>
    <row r="402" spans="1:1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03"/>
    </row>
    <row r="403" spans="1:1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03"/>
    </row>
    <row r="404" spans="1:1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03"/>
    </row>
    <row r="405" spans="1:1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03"/>
    </row>
    <row r="406" spans="1:1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03"/>
    </row>
    <row r="407" spans="1:1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03"/>
    </row>
    <row r="408" spans="1:1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03"/>
    </row>
    <row r="409" spans="1:1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03"/>
    </row>
    <row r="410" spans="1:1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03"/>
    </row>
    <row r="411" spans="1:1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03"/>
    </row>
    <row r="412" spans="1:1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03"/>
    </row>
    <row r="413" spans="1:1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03"/>
    </row>
    <row r="414" spans="1:1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03"/>
    </row>
    <row r="415" spans="1:1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03"/>
    </row>
    <row r="416" spans="1:1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03"/>
    </row>
    <row r="417" spans="1:1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03"/>
    </row>
    <row r="418" spans="1:1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03"/>
    </row>
    <row r="419" spans="1:1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03"/>
    </row>
    <row r="420" spans="1:1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03"/>
    </row>
    <row r="421" spans="1:1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03"/>
    </row>
    <row r="422" spans="1:1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03"/>
    </row>
    <row r="423" spans="1:1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03"/>
    </row>
    <row r="424" spans="1:1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03"/>
    </row>
    <row r="425" spans="1:1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03"/>
    </row>
    <row r="426" spans="1:1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03"/>
    </row>
    <row r="427" spans="1:1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03"/>
    </row>
    <row r="428" spans="1:1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03"/>
    </row>
    <row r="429" spans="1:1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03"/>
    </row>
    <row r="430" spans="1:1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03"/>
    </row>
    <row r="431" spans="1:1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03"/>
    </row>
    <row r="432" spans="1:1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03"/>
    </row>
    <row r="433" spans="1:1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03"/>
    </row>
    <row r="434" spans="1:1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03"/>
    </row>
    <row r="435" spans="1:1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03"/>
    </row>
    <row r="436" spans="1:1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03"/>
    </row>
    <row r="437" spans="1:1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03"/>
    </row>
    <row r="438" spans="1:1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03"/>
    </row>
    <row r="439" spans="1:1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03"/>
    </row>
    <row r="440" spans="1:1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03"/>
    </row>
    <row r="441" spans="1:1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03"/>
    </row>
    <row r="442" spans="1:1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03"/>
    </row>
    <row r="443" spans="1:1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03"/>
    </row>
    <row r="444" spans="1:1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03"/>
    </row>
    <row r="445" spans="1:1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03"/>
    </row>
    <row r="446" spans="1:1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03"/>
    </row>
    <row r="447" spans="1:1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03"/>
    </row>
    <row r="448" spans="1:1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03"/>
    </row>
    <row r="449" spans="1:1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03"/>
    </row>
    <row r="450" spans="1:1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03"/>
    </row>
    <row r="451" spans="1:1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03"/>
    </row>
    <row r="452" spans="1:1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03"/>
    </row>
    <row r="453" spans="1:1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03"/>
    </row>
    <row r="454" spans="1:1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03"/>
    </row>
    <row r="455" spans="1:1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03"/>
    </row>
    <row r="456" spans="1:1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03"/>
    </row>
    <row r="457" spans="1:1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03"/>
    </row>
    <row r="458" spans="1:1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03"/>
    </row>
    <row r="459" spans="1:1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03"/>
    </row>
    <row r="460" spans="1:1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03"/>
    </row>
    <row r="461" spans="1:1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03"/>
    </row>
    <row r="462" spans="1:1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03"/>
    </row>
    <row r="463" spans="1:1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03"/>
    </row>
    <row r="464" spans="1:1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03"/>
    </row>
    <row r="465" spans="1:1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03"/>
    </row>
    <row r="466" spans="1:1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03"/>
    </row>
    <row r="467" spans="1:1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03"/>
    </row>
    <row r="468" spans="1:1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03"/>
    </row>
    <row r="469" spans="1:1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03"/>
    </row>
    <row r="470" spans="1:1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03"/>
    </row>
    <row r="471" spans="1:1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03"/>
    </row>
    <row r="472" spans="1:1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03"/>
    </row>
    <row r="473" spans="1:1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03"/>
    </row>
    <row r="474" spans="1:1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03"/>
    </row>
    <row r="475" spans="1:1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03"/>
    </row>
    <row r="476" spans="1:1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03"/>
    </row>
    <row r="477" spans="1:1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03"/>
    </row>
    <row r="478" spans="1:1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03"/>
    </row>
    <row r="479" spans="1:1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03"/>
    </row>
    <row r="480" spans="1:1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03"/>
    </row>
    <row r="481" spans="1:1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03"/>
    </row>
    <row r="482" spans="1:1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03"/>
    </row>
    <row r="483" spans="1:1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03"/>
    </row>
    <row r="484" spans="1:1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03"/>
    </row>
    <row r="485" spans="1:1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03"/>
    </row>
    <row r="486" spans="1:1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03"/>
    </row>
    <row r="487" spans="1:1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03"/>
    </row>
    <row r="488" spans="1:1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03"/>
    </row>
    <row r="489" spans="1:1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03"/>
    </row>
    <row r="490" spans="1:1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03"/>
    </row>
    <row r="491" spans="1:1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03"/>
    </row>
    <row r="492" spans="1:1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03"/>
    </row>
    <row r="493" spans="1:1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03"/>
    </row>
    <row r="494" spans="1:1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03"/>
    </row>
    <row r="495" spans="1:1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03"/>
    </row>
    <row r="496" spans="1:1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03"/>
    </row>
    <row r="497" spans="1:1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03"/>
    </row>
    <row r="498" spans="1:1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03"/>
    </row>
    <row r="499" spans="1:1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03"/>
    </row>
    <row r="500" spans="1:1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03"/>
    </row>
    <row r="501" spans="1:1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03"/>
    </row>
    <row r="502" spans="1:1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03"/>
    </row>
    <row r="503" spans="1:1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03"/>
    </row>
    <row r="504" spans="1:1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03"/>
    </row>
    <row r="505" spans="1:1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03"/>
    </row>
    <row r="506" spans="1:1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03"/>
    </row>
    <row r="507" spans="1:1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03"/>
    </row>
    <row r="508" spans="1:1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03"/>
    </row>
    <row r="509" spans="1:1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03"/>
    </row>
    <row r="510" spans="1:1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03"/>
    </row>
    <row r="511" spans="1:1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03"/>
    </row>
    <row r="512" spans="1:1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03"/>
    </row>
    <row r="513" spans="1:1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03"/>
    </row>
    <row r="514" spans="1:1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03"/>
    </row>
    <row r="515" spans="1:1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03"/>
    </row>
    <row r="516" spans="1:1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03"/>
    </row>
    <row r="517" spans="1:1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03"/>
    </row>
    <row r="518" spans="1:1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03"/>
    </row>
    <row r="519" spans="1:1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03"/>
    </row>
    <row r="520" spans="1:1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03"/>
    </row>
    <row r="521" spans="1:1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03"/>
    </row>
    <row r="522" spans="1:1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03"/>
    </row>
    <row r="523" spans="1:1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03"/>
    </row>
    <row r="524" spans="1:1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03"/>
    </row>
    <row r="525" spans="1:1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03"/>
    </row>
    <row r="526" spans="1:1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03"/>
    </row>
    <row r="527" spans="1:1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03"/>
    </row>
    <row r="528" spans="1:1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03"/>
    </row>
    <row r="529" spans="1:1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03"/>
    </row>
    <row r="530" spans="1:1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03"/>
    </row>
    <row r="531" spans="1:1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03"/>
    </row>
    <row r="532" spans="1:1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03"/>
    </row>
    <row r="533" spans="1:1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03"/>
    </row>
    <row r="534" spans="1:1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03"/>
    </row>
    <row r="535" spans="1:1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03"/>
    </row>
    <row r="536" spans="1:1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03"/>
    </row>
    <row r="537" spans="1:1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03"/>
    </row>
    <row r="538" spans="1:1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03"/>
    </row>
    <row r="539" spans="1:1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03"/>
    </row>
    <row r="540" spans="1:1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03"/>
    </row>
    <row r="541" spans="1:1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03"/>
    </row>
    <row r="542" spans="1:1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03"/>
    </row>
    <row r="543" spans="1:1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03"/>
    </row>
    <row r="544" spans="1:1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03"/>
    </row>
    <row r="545" spans="1:1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03"/>
    </row>
    <row r="546" spans="1:1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03"/>
    </row>
    <row r="547" spans="1:1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03"/>
    </row>
    <row r="548" spans="1:1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03"/>
    </row>
    <row r="549" spans="1:1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03"/>
    </row>
    <row r="550" spans="1:1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03"/>
    </row>
    <row r="551" spans="1:1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03"/>
    </row>
  </sheetData>
  <pageMargins left="0.25" right="0.25" top="0" bottom="0" header="0.25" footer="0.2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1"/>
  <sheetViews>
    <sheetView showZeros="0" topLeftCell="A46" zoomScale="115" zoomScaleNormal="115" workbookViewId="0">
      <selection activeCell="H56" sqref="H56"/>
    </sheetView>
  </sheetViews>
  <sheetFormatPr defaultRowHeight="12.75" x14ac:dyDescent="0.2"/>
  <cols>
    <col min="1" max="1" width="10.7109375" customWidth="1"/>
    <col min="6" max="6" width="10.7109375" customWidth="1"/>
    <col min="7" max="7" width="8.7109375" customWidth="1"/>
    <col min="8" max="8" width="6" customWidth="1"/>
    <col min="9" max="10" width="4.7109375" customWidth="1"/>
    <col min="11" max="11" width="11" style="86" customWidth="1"/>
    <col min="12" max="12" width="11.7109375" customWidth="1"/>
    <col min="13" max="13" width="7.28515625" customWidth="1"/>
    <col min="14" max="14" width="22.7109375" customWidth="1"/>
    <col min="15" max="17" width="8.7109375" customWidth="1"/>
  </cols>
  <sheetData>
    <row r="1" spans="1:17" x14ac:dyDescent="0.2">
      <c r="A1" s="157"/>
      <c r="B1" s="157"/>
      <c r="C1" s="157"/>
      <c r="D1" s="157"/>
      <c r="E1" s="157"/>
      <c r="F1" s="157"/>
      <c r="G1" s="157"/>
      <c r="H1" s="157"/>
    </row>
    <row r="2" spans="1:17" x14ac:dyDescent="0.2">
      <c r="A2" s="158"/>
      <c r="B2" s="157"/>
      <c r="C2" s="157"/>
      <c r="D2" s="157"/>
      <c r="E2" s="157"/>
      <c r="F2" s="157"/>
      <c r="G2" s="157"/>
      <c r="H2" s="158"/>
    </row>
    <row r="3" spans="1:17" x14ac:dyDescent="0.2">
      <c r="A3" s="157"/>
      <c r="B3" s="157"/>
      <c r="C3" s="157"/>
      <c r="D3" s="157"/>
      <c r="E3" s="157"/>
      <c r="F3" s="157"/>
      <c r="G3" s="157"/>
      <c r="H3" s="157"/>
    </row>
    <row r="4" spans="1:17" ht="14.1" customHeight="1" thickBot="1" x14ac:dyDescent="0.25">
      <c r="A4" s="157"/>
      <c r="B4" s="157"/>
      <c r="C4" s="157"/>
      <c r="D4" s="157"/>
      <c r="E4" s="157"/>
      <c r="F4" s="157"/>
      <c r="G4" s="157"/>
      <c r="K4" s="150" t="s">
        <v>91</v>
      </c>
    </row>
    <row r="5" spans="1:17" ht="18.75" customHeight="1" thickBot="1" x14ac:dyDescent="0.3">
      <c r="C5" s="66" t="s">
        <v>0</v>
      </c>
      <c r="H5" s="181">
        <f>+'Budget Worksheet - v 12202019'!H6</f>
        <v>0</v>
      </c>
      <c r="I5" s="182"/>
      <c r="J5" s="182"/>
      <c r="K5" s="183"/>
      <c r="N5" s="5"/>
      <c r="O5" s="5"/>
      <c r="P5" s="5"/>
      <c r="Q5" s="5"/>
    </row>
    <row r="6" spans="1:17" x14ac:dyDescent="0.2">
      <c r="A6" s="53" t="s">
        <v>1</v>
      </c>
      <c r="B6" s="31"/>
      <c r="C6" s="31"/>
      <c r="D6" s="31"/>
      <c r="E6" s="31"/>
      <c r="F6" s="31"/>
      <c r="G6" s="31"/>
      <c r="H6" s="129"/>
      <c r="I6" s="130"/>
      <c r="J6" s="130"/>
      <c r="K6" s="179"/>
    </row>
    <row r="7" spans="1:17" ht="2.1" customHeight="1" x14ac:dyDescent="0.2">
      <c r="A7" s="54"/>
      <c r="B7" s="5"/>
      <c r="C7" s="5"/>
      <c r="D7" s="5"/>
      <c r="E7" s="5"/>
      <c r="F7" s="5"/>
      <c r="G7" s="5"/>
      <c r="H7" s="129"/>
      <c r="I7" s="130"/>
      <c r="J7" s="130"/>
      <c r="K7" s="179"/>
    </row>
    <row r="8" spans="1:17" ht="11.1" customHeight="1" x14ac:dyDescent="0.2">
      <c r="A8" s="117" t="e">
        <f>+'Budget Worksheet - v 12202019'!#REF!</f>
        <v>#REF!</v>
      </c>
      <c r="B8" s="8"/>
      <c r="C8" s="8"/>
      <c r="D8" s="8"/>
      <c r="E8" s="8"/>
      <c r="F8" s="8"/>
      <c r="G8" s="8"/>
      <c r="H8" s="129"/>
      <c r="I8" s="130"/>
      <c r="J8" s="130"/>
      <c r="K8" s="180"/>
    </row>
    <row r="9" spans="1:17" ht="2.1" customHeight="1" x14ac:dyDescent="0.2">
      <c r="A9" s="63"/>
      <c r="B9" s="5"/>
      <c r="C9" s="5"/>
      <c r="D9" s="5"/>
      <c r="E9" s="5"/>
      <c r="F9" s="5"/>
      <c r="G9" s="5"/>
      <c r="H9" s="129"/>
      <c r="I9" s="130"/>
      <c r="J9" s="130"/>
      <c r="K9" s="180"/>
    </row>
    <row r="10" spans="1:17" ht="10.15" customHeight="1" x14ac:dyDescent="0.2">
      <c r="A10" s="54" t="s">
        <v>7</v>
      </c>
      <c r="B10" s="5"/>
      <c r="C10" s="5"/>
      <c r="D10" s="5"/>
      <c r="E10" s="5"/>
      <c r="F10" s="5"/>
      <c r="G10" s="5"/>
      <c r="H10" s="129"/>
      <c r="I10" s="130"/>
      <c r="J10" s="130"/>
      <c r="K10" s="179"/>
    </row>
    <row r="11" spans="1:17" ht="11.1" customHeight="1" thickBot="1" x14ac:dyDescent="0.25">
      <c r="A11" s="122"/>
      <c r="B11" s="123"/>
      <c r="C11" s="123"/>
      <c r="D11" s="123"/>
      <c r="E11" s="8"/>
      <c r="F11" s="8"/>
      <c r="G11" s="8"/>
      <c r="H11" s="184"/>
      <c r="I11" s="185"/>
      <c r="J11" s="185"/>
      <c r="K11" s="186"/>
    </row>
    <row r="12" spans="1:17" x14ac:dyDescent="0.2">
      <c r="A12" s="38" t="s">
        <v>9</v>
      </c>
      <c r="B12" s="1"/>
      <c r="C12" s="1"/>
      <c r="D12" s="1"/>
      <c r="E12" s="1"/>
      <c r="F12" s="1"/>
      <c r="G12" s="10"/>
      <c r="H12" s="178" t="s">
        <v>10</v>
      </c>
      <c r="I12" s="11"/>
      <c r="J12" s="12"/>
      <c r="K12" s="169" t="s">
        <v>11</v>
      </c>
    </row>
    <row r="13" spans="1:17" x14ac:dyDescent="0.2">
      <c r="A13" s="54" t="s">
        <v>12</v>
      </c>
      <c r="B13" s="11"/>
      <c r="C13" s="11"/>
      <c r="D13" s="11"/>
      <c r="E13" s="11"/>
      <c r="F13" s="11"/>
      <c r="G13" s="12"/>
      <c r="H13" s="13" t="s">
        <v>13</v>
      </c>
      <c r="I13" s="14"/>
      <c r="J13" s="15"/>
      <c r="K13" s="170" t="s">
        <v>14</v>
      </c>
    </row>
    <row r="14" spans="1:17" ht="22.5" x14ac:dyDescent="0.2">
      <c r="A14" s="55"/>
      <c r="B14" s="14"/>
      <c r="C14" s="14"/>
      <c r="D14" s="14"/>
      <c r="E14" s="14"/>
      <c r="F14" s="14"/>
      <c r="G14" s="166" t="s">
        <v>113</v>
      </c>
      <c r="H14" s="16" t="s">
        <v>16</v>
      </c>
      <c r="I14" s="18" t="s">
        <v>17</v>
      </c>
      <c r="J14" s="17" t="s">
        <v>18</v>
      </c>
      <c r="K14" s="84" t="s">
        <v>19</v>
      </c>
      <c r="M14" s="142" t="s">
        <v>21</v>
      </c>
      <c r="N14" s="159" t="s">
        <v>22</v>
      </c>
      <c r="O14" s="143"/>
      <c r="P14" s="144" t="s">
        <v>93</v>
      </c>
      <c r="Q14" s="142" t="s">
        <v>23</v>
      </c>
    </row>
    <row r="15" spans="1:17" ht="11.1" customHeight="1" x14ac:dyDescent="0.2">
      <c r="A15" s="118" t="s">
        <v>24</v>
      </c>
      <c r="B15" s="122"/>
      <c r="C15" s="124"/>
      <c r="D15" s="105" t="s">
        <v>25</v>
      </c>
      <c r="E15" s="125" t="e">
        <f>(1+'Budget Worksheet - v 12202019'!$C$4)*'Year 4'!E15</f>
        <v>#REF!</v>
      </c>
      <c r="F15" s="19"/>
      <c r="G15" s="167">
        <f>SUM(H15:J15)/Q15</f>
        <v>0</v>
      </c>
      <c r="H15" s="120"/>
      <c r="I15" s="120"/>
      <c r="J15" s="120"/>
      <c r="K15" s="80" t="e">
        <f>+E15/VLOOKUP(M15,$O$15:$Q$24,3)*SUM(H15:J15)</f>
        <v>#REF!</v>
      </c>
      <c r="M15" s="160">
        <f>IF(B2="X",9,IF(I15&gt;0,2,IF(H15&gt;0,1,IF(J15&gt;0,2,10))))</f>
        <v>10</v>
      </c>
      <c r="N15" s="164" t="s">
        <v>95</v>
      </c>
      <c r="O15" s="161">
        <v>1</v>
      </c>
      <c r="P15" s="163">
        <v>0.23699999999999999</v>
      </c>
      <c r="Q15" s="160">
        <f>IF(M15=1,12,IF(M15=2,9,IF(M15=3,9,12)))</f>
        <v>12</v>
      </c>
    </row>
    <row r="16" spans="1:17" ht="11.1" customHeight="1" x14ac:dyDescent="0.2">
      <c r="A16" s="118" t="s">
        <v>26</v>
      </c>
      <c r="B16" s="124"/>
      <c r="C16" s="124"/>
      <c r="D16" s="105" t="s">
        <v>25</v>
      </c>
      <c r="E16" s="125" t="e">
        <f>(1+'Budget Worksheet - v 12202019'!$C$4)*'Year 4'!E16</f>
        <v>#REF!</v>
      </c>
      <c r="F16" s="19"/>
      <c r="G16" s="167">
        <f t="shared" ref="G16:G20" si="0">SUM(H16:J16)/Q16</f>
        <v>0</v>
      </c>
      <c r="H16" s="120"/>
      <c r="I16" s="120"/>
      <c r="J16" s="120"/>
      <c r="K16" s="80" t="e">
        <f>+E16/VLOOKUP(M16,$O$15:$Q$24,3)*SUM(H16:J16)</f>
        <v>#REF!</v>
      </c>
      <c r="M16" s="160">
        <f t="shared" ref="M16:M27" si="1">IF(B3="X",9,IF(I16&gt;0,2,IF(H16&gt;0,1,IF(J16&gt;0,2,10))))</f>
        <v>10</v>
      </c>
      <c r="N16" s="164" t="s">
        <v>96</v>
      </c>
      <c r="O16" s="161">
        <v>2</v>
      </c>
      <c r="P16" s="163">
        <v>0.23699999999999999</v>
      </c>
      <c r="Q16" s="160">
        <f t="shared" ref="Q16:Q24" si="2">IF(M16=1,12,IF(M16=2,9,IF(M16=3,9,12)))</f>
        <v>12</v>
      </c>
    </row>
    <row r="17" spans="1:17" ht="11.1" customHeight="1" x14ac:dyDescent="0.2">
      <c r="A17" s="118" t="s">
        <v>27</v>
      </c>
      <c r="B17" s="124"/>
      <c r="C17" s="124"/>
      <c r="D17" s="105" t="s">
        <v>25</v>
      </c>
      <c r="E17" s="125" t="e">
        <f>(1+'Budget Worksheet - v 12202019'!$C$4)*'Year 4'!E17</f>
        <v>#REF!</v>
      </c>
      <c r="F17" s="19"/>
      <c r="G17" s="167">
        <f t="shared" si="0"/>
        <v>0</v>
      </c>
      <c r="H17" s="120"/>
      <c r="I17" s="120"/>
      <c r="J17" s="120"/>
      <c r="K17" s="80" t="e">
        <f t="shared" ref="K17:K20" si="3">+E17/VLOOKUP(M17,$O$15:$Q$24,3)*SUM(H17:J17)</f>
        <v>#REF!</v>
      </c>
      <c r="M17" s="160">
        <f t="shared" si="1"/>
        <v>10</v>
      </c>
      <c r="N17" s="164" t="s">
        <v>97</v>
      </c>
      <c r="O17" s="161">
        <v>3</v>
      </c>
      <c r="P17" s="163">
        <v>0.23699999999999999</v>
      </c>
      <c r="Q17" s="160">
        <f t="shared" si="2"/>
        <v>12</v>
      </c>
    </row>
    <row r="18" spans="1:17" ht="11.1" customHeight="1" x14ac:dyDescent="0.2">
      <c r="A18" s="118" t="s">
        <v>28</v>
      </c>
      <c r="B18" s="124"/>
      <c r="C18" s="124"/>
      <c r="D18" s="105" t="s">
        <v>25</v>
      </c>
      <c r="E18" s="125" t="e">
        <f>(1+'Budget Worksheet - v 12202019'!$C$4)*'Year 4'!E18</f>
        <v>#REF!</v>
      </c>
      <c r="F18" s="19"/>
      <c r="G18" s="167">
        <f t="shared" si="0"/>
        <v>0</v>
      </c>
      <c r="H18" s="120"/>
      <c r="I18" s="120"/>
      <c r="J18" s="120"/>
      <c r="K18" s="80" t="e">
        <f t="shared" si="3"/>
        <v>#REF!</v>
      </c>
      <c r="M18" s="160">
        <f t="shared" si="1"/>
        <v>10</v>
      </c>
      <c r="N18" s="164" t="s">
        <v>98</v>
      </c>
      <c r="O18" s="161">
        <v>4</v>
      </c>
      <c r="P18" s="163">
        <v>0.29099999999999998</v>
      </c>
      <c r="Q18" s="160">
        <f t="shared" si="2"/>
        <v>12</v>
      </c>
    </row>
    <row r="19" spans="1:17" ht="11.1" customHeight="1" x14ac:dyDescent="0.2">
      <c r="A19" s="118" t="s">
        <v>29</v>
      </c>
      <c r="B19" s="124"/>
      <c r="C19" s="124"/>
      <c r="D19" s="105" t="s">
        <v>25</v>
      </c>
      <c r="E19" s="125" t="e">
        <f>(1+'Budget Worksheet - v 12202019'!$C$4)*'Year 4'!E19</f>
        <v>#REF!</v>
      </c>
      <c r="F19" s="19"/>
      <c r="G19" s="167">
        <f t="shared" si="0"/>
        <v>0</v>
      </c>
      <c r="H19" s="120"/>
      <c r="I19" s="120"/>
      <c r="J19" s="120"/>
      <c r="K19" s="80" t="e">
        <f t="shared" si="3"/>
        <v>#REF!</v>
      </c>
      <c r="M19" s="160">
        <f t="shared" si="1"/>
        <v>10</v>
      </c>
      <c r="N19" s="164" t="s">
        <v>99</v>
      </c>
      <c r="O19" s="161">
        <v>5</v>
      </c>
      <c r="P19" s="163">
        <v>0.18099999999999999</v>
      </c>
      <c r="Q19" s="160">
        <f t="shared" si="2"/>
        <v>12</v>
      </c>
    </row>
    <row r="20" spans="1:17" ht="11.1" customHeight="1" x14ac:dyDescent="0.2">
      <c r="A20" s="56" t="s">
        <v>30</v>
      </c>
      <c r="B20" s="19"/>
      <c r="C20" s="19"/>
      <c r="D20" s="19"/>
      <c r="E20" s="125">
        <v>50000</v>
      </c>
      <c r="F20" s="19"/>
      <c r="G20" s="167">
        <f t="shared" si="0"/>
        <v>0</v>
      </c>
      <c r="H20" s="120"/>
      <c r="I20" s="120"/>
      <c r="J20" s="120"/>
      <c r="K20" s="80">
        <f t="shared" si="3"/>
        <v>0</v>
      </c>
      <c r="M20" s="160">
        <f t="shared" si="1"/>
        <v>10</v>
      </c>
      <c r="N20" s="164" t="s">
        <v>100</v>
      </c>
      <c r="O20" s="161">
        <v>6</v>
      </c>
      <c r="P20" s="163">
        <v>2.1000000000000001E-2</v>
      </c>
      <c r="Q20" s="160">
        <f t="shared" si="2"/>
        <v>12</v>
      </c>
    </row>
    <row r="21" spans="1:17" ht="11.1" customHeight="1" x14ac:dyDescent="0.2">
      <c r="A21" s="56" t="s">
        <v>31</v>
      </c>
      <c r="B21" s="19"/>
      <c r="C21" s="19"/>
      <c r="D21" s="19"/>
      <c r="E21" s="19"/>
      <c r="F21" s="19"/>
      <c r="G21" s="168"/>
      <c r="H21" s="139">
        <f>SUM(H15:H20)</f>
        <v>0</v>
      </c>
      <c r="I21" s="139">
        <f>SUM(I15:I20)</f>
        <v>0</v>
      </c>
      <c r="J21" s="139">
        <f>SUM(J15:J20)</f>
        <v>0</v>
      </c>
      <c r="K21" s="140" t="e">
        <f>SUM(K15:K20)</f>
        <v>#REF!</v>
      </c>
      <c r="M21" s="160">
        <f t="shared" si="1"/>
        <v>10</v>
      </c>
      <c r="N21" s="164" t="s">
        <v>101</v>
      </c>
      <c r="O21" s="161">
        <v>7</v>
      </c>
      <c r="P21" s="163">
        <v>7.0000000000000007E-2</v>
      </c>
      <c r="Q21" s="160">
        <f t="shared" si="2"/>
        <v>12</v>
      </c>
    </row>
    <row r="22" spans="1:17" ht="11.1" customHeight="1" x14ac:dyDescent="0.2">
      <c r="A22" s="56" t="s">
        <v>32</v>
      </c>
      <c r="B22" s="19"/>
      <c r="C22" s="19"/>
      <c r="D22" s="19"/>
      <c r="E22" s="19"/>
      <c r="F22" s="19"/>
      <c r="G22" s="17"/>
      <c r="H22" s="23"/>
      <c r="I22" s="22"/>
      <c r="J22" s="22"/>
      <c r="K22" s="171"/>
      <c r="M22" s="160">
        <f t="shared" si="1"/>
        <v>10</v>
      </c>
      <c r="N22" s="164" t="s">
        <v>102</v>
      </c>
      <c r="O22" s="161">
        <v>8</v>
      </c>
      <c r="P22" s="163">
        <v>0.27400000000000002</v>
      </c>
      <c r="Q22" s="160">
        <f t="shared" si="2"/>
        <v>12</v>
      </c>
    </row>
    <row r="23" spans="1:17" ht="11.1" customHeight="1" x14ac:dyDescent="0.2">
      <c r="A23" s="56" t="s">
        <v>34</v>
      </c>
      <c r="B23" s="19"/>
      <c r="C23" s="19"/>
      <c r="D23" s="105" t="s">
        <v>25</v>
      </c>
      <c r="E23" s="125" t="e">
        <f>1.03*'Year 4'!E23</f>
        <v>#REF!</v>
      </c>
      <c r="F23" s="19"/>
      <c r="G23" s="167"/>
      <c r="H23" s="121"/>
      <c r="I23" s="121"/>
      <c r="J23" s="121"/>
      <c r="K23" s="80" t="e">
        <f>+E23/VLOOKUP(M23,$O$15:$Q$24,3)*SUM(H23:J23)</f>
        <v>#REF!</v>
      </c>
      <c r="M23" s="160">
        <f t="shared" si="1"/>
        <v>10</v>
      </c>
      <c r="N23" s="164" t="s">
        <v>94</v>
      </c>
      <c r="O23" s="161">
        <v>9</v>
      </c>
      <c r="P23" s="163">
        <v>0.24199999999999999</v>
      </c>
      <c r="Q23" s="160">
        <f t="shared" si="2"/>
        <v>12</v>
      </c>
    </row>
    <row r="24" spans="1:17" ht="11.1" customHeight="1" x14ac:dyDescent="0.2">
      <c r="A24" s="56" t="s">
        <v>35</v>
      </c>
      <c r="B24" s="19"/>
      <c r="C24" s="19"/>
      <c r="D24" s="19"/>
      <c r="E24" s="19"/>
      <c r="F24" s="19"/>
      <c r="G24" s="17"/>
      <c r="H24" s="126"/>
      <c r="I24" s="126"/>
      <c r="J24" s="126"/>
      <c r="K24" s="127" t="e">
        <f>'Year 4'!K24*(1+'Budget Worksheet - v 12202019'!$C$4)/12*(J24+I24+H24)</f>
        <v>#REF!</v>
      </c>
      <c r="M24" s="160">
        <f t="shared" si="1"/>
        <v>10</v>
      </c>
      <c r="N24" s="164" t="s">
        <v>33</v>
      </c>
      <c r="O24" s="161">
        <v>10</v>
      </c>
      <c r="P24" s="162">
        <v>0</v>
      </c>
      <c r="Q24" s="160">
        <f t="shared" si="2"/>
        <v>12</v>
      </c>
    </row>
    <row r="25" spans="1:17" ht="11.1" customHeight="1" x14ac:dyDescent="0.2">
      <c r="A25" s="56" t="s">
        <v>36</v>
      </c>
      <c r="B25" s="19"/>
      <c r="C25" s="19"/>
      <c r="D25" s="19"/>
      <c r="E25" s="19"/>
      <c r="F25" s="19"/>
      <c r="G25" s="19"/>
      <c r="H25" s="19"/>
      <c r="I25" s="19"/>
      <c r="J25" s="20"/>
      <c r="K25" s="128" t="e">
        <f>'Year 4'!K25*(1+'Budget Worksheet - v 12202019'!$C$4)/12*(J25+I25+H25)</f>
        <v>#REF!</v>
      </c>
      <c r="M25" s="160">
        <f t="shared" si="1"/>
        <v>10</v>
      </c>
    </row>
    <row r="26" spans="1:17" ht="11.1" customHeight="1" x14ac:dyDescent="0.2">
      <c r="A26" s="56" t="s">
        <v>37</v>
      </c>
      <c r="B26" s="19"/>
      <c r="C26" s="19"/>
      <c r="D26" s="19"/>
      <c r="E26" s="19"/>
      <c r="F26" s="19"/>
      <c r="G26" s="19"/>
      <c r="H26" s="19"/>
      <c r="I26" s="19"/>
      <c r="J26" s="20"/>
      <c r="K26" s="128" t="e">
        <f>'Year 4'!K26*(1+'Budget Worksheet - v 12202019'!$C$4)/12*(J26+I26+H26)</f>
        <v>#REF!</v>
      </c>
      <c r="M26" s="160">
        <f t="shared" si="1"/>
        <v>10</v>
      </c>
    </row>
    <row r="27" spans="1:17" ht="11.1" customHeight="1" x14ac:dyDescent="0.2">
      <c r="A27" s="56" t="s">
        <v>38</v>
      </c>
      <c r="B27" s="19"/>
      <c r="C27" s="19"/>
      <c r="D27" s="19"/>
      <c r="E27" s="19"/>
      <c r="F27" s="19"/>
      <c r="G27" s="19"/>
      <c r="H27" s="19"/>
      <c r="I27" s="19"/>
      <c r="J27" s="20"/>
      <c r="K27" s="128" t="e">
        <f>'Year 4'!K27*(1+'Budget Worksheet - v 12202019'!$C$4)/12*(J27+I27+H27)</f>
        <v>#REF!</v>
      </c>
      <c r="M27" s="160">
        <f t="shared" si="1"/>
        <v>10</v>
      </c>
    </row>
    <row r="28" spans="1:17" ht="11.1" customHeight="1" x14ac:dyDescent="0.2">
      <c r="A28" s="56" t="s">
        <v>39</v>
      </c>
      <c r="B28" s="19"/>
      <c r="C28" s="52" t="s">
        <v>110</v>
      </c>
      <c r="D28" s="19"/>
      <c r="E28" s="19"/>
      <c r="F28" s="19"/>
      <c r="G28" s="165">
        <f>+'Budget Worksheet - v 12202019'!G26</f>
        <v>0</v>
      </c>
      <c r="H28" s="19"/>
      <c r="I28" s="19"/>
      <c r="J28" s="20"/>
      <c r="K28" s="128" t="e">
        <f>'Year 4'!K28*(1+'Budget Worksheet - v 12202019'!$C$4)/12*(J28+I28+H28)</f>
        <v>#REF!</v>
      </c>
    </row>
    <row r="29" spans="1:17" ht="11.1" customHeight="1" x14ac:dyDescent="0.2">
      <c r="A29" s="57" t="s">
        <v>40</v>
      </c>
      <c r="B29" s="19"/>
      <c r="C29" s="19"/>
      <c r="D29" s="19"/>
      <c r="E29" s="19"/>
      <c r="F29" s="19"/>
      <c r="G29" s="100"/>
      <c r="H29" s="19"/>
      <c r="I29" s="19"/>
      <c r="J29" s="20"/>
      <c r="K29" s="90" t="e">
        <f>SUM(K21:K28)</f>
        <v>#REF!</v>
      </c>
    </row>
    <row r="30" spans="1:17" ht="11.1" customHeight="1" x14ac:dyDescent="0.2">
      <c r="A30" s="57" t="s">
        <v>41</v>
      </c>
      <c r="B30" s="19"/>
      <c r="C30" s="19"/>
      <c r="D30" s="19"/>
      <c r="E30" s="19"/>
      <c r="F30" s="19"/>
      <c r="G30" s="100"/>
      <c r="H30" s="19"/>
      <c r="I30" s="19"/>
      <c r="J30" s="20"/>
      <c r="K30" s="90" t="e">
        <f>IF(B2="X",K29*P23,VLOOKUP(M15,O15:P22,2)*K15+VLOOKUP(M16,O15:P22,2)*K16+VLOOKUP(M17,O15:P22,2)*K17+VLOOKUP(M18,O15:P22,2)*K18+VLOOKUP(M19,O15:P22,2)*K19+VLOOKUP(M23,O15:P22,2)*K23+VLOOKUP(M24,O15:P22,2)*K24+VLOOKUP(M25,O15:P22,2)*K25+VLOOKUP(M26,O15:P22,2)*K26+VLOOKUP(M27,O15:P22,2)*K27+G28*K28)</f>
        <v>#REF!</v>
      </c>
    </row>
    <row r="31" spans="1:17" ht="11.1" customHeight="1" x14ac:dyDescent="0.2">
      <c r="A31" s="57" t="s">
        <v>42</v>
      </c>
      <c r="B31" s="19"/>
      <c r="C31" s="19"/>
      <c r="D31" s="19"/>
      <c r="E31" s="19"/>
      <c r="F31" s="19"/>
      <c r="G31" s="100"/>
      <c r="H31" s="19"/>
      <c r="I31" s="19"/>
      <c r="J31" s="20"/>
      <c r="K31" s="90" t="e">
        <f>SUM(K29+K30)</f>
        <v>#REF!</v>
      </c>
    </row>
    <row r="32" spans="1:17" ht="11.1" customHeight="1" x14ac:dyDescent="0.2">
      <c r="A32" s="109" t="s">
        <v>43</v>
      </c>
      <c r="B32" s="1"/>
      <c r="C32" s="1"/>
      <c r="D32" s="1"/>
      <c r="E32" s="1"/>
      <c r="F32" s="1"/>
      <c r="G32" s="1"/>
      <c r="H32" s="1"/>
      <c r="I32" s="1"/>
      <c r="J32" s="10"/>
      <c r="K32" s="172"/>
    </row>
    <row r="33" spans="1:14" ht="11.1" customHeight="1" x14ac:dyDescent="0.2">
      <c r="A33" s="129"/>
      <c r="B33" s="130"/>
      <c r="C33" s="130"/>
      <c r="D33" s="130"/>
      <c r="E33" s="131"/>
      <c r="F33" s="132"/>
      <c r="G33" s="79"/>
      <c r="H33" s="11"/>
      <c r="I33" s="11"/>
      <c r="J33" s="12"/>
      <c r="K33" s="172"/>
      <c r="N33" s="153"/>
    </row>
    <row r="34" spans="1:14" ht="11.1" customHeight="1" x14ac:dyDescent="0.2">
      <c r="A34" s="129"/>
      <c r="B34" s="133"/>
      <c r="C34" s="132"/>
      <c r="D34" s="131"/>
      <c r="E34" s="131"/>
      <c r="F34" s="132"/>
      <c r="G34" s="11"/>
      <c r="H34" s="11"/>
      <c r="I34" s="11"/>
      <c r="J34" s="12"/>
      <c r="K34" s="172"/>
    </row>
    <row r="35" spans="1:14" ht="11.1" customHeight="1" x14ac:dyDescent="0.2">
      <c r="A35" s="129"/>
      <c r="B35" s="130"/>
      <c r="C35" s="130"/>
      <c r="D35" s="131"/>
      <c r="E35" s="131"/>
      <c r="F35" s="132"/>
      <c r="G35" s="11"/>
      <c r="H35" s="11"/>
      <c r="I35" s="11"/>
      <c r="J35" s="12"/>
      <c r="K35" s="172"/>
    </row>
    <row r="36" spans="1:14" ht="11.1" customHeight="1" x14ac:dyDescent="0.2">
      <c r="A36" s="129"/>
      <c r="B36" s="130"/>
      <c r="C36" s="130"/>
      <c r="D36" s="134"/>
      <c r="E36" s="130"/>
      <c r="F36" s="130"/>
      <c r="G36" s="11"/>
      <c r="H36" s="11"/>
      <c r="I36" s="11"/>
      <c r="J36" s="12"/>
      <c r="K36" s="172"/>
    </row>
    <row r="37" spans="1:14" ht="11.1" customHeight="1" x14ac:dyDescent="0.2">
      <c r="A37" s="129"/>
      <c r="B37" s="130"/>
      <c r="C37" s="130"/>
      <c r="D37" s="130"/>
      <c r="E37" s="130"/>
      <c r="F37" s="130"/>
      <c r="G37" s="11"/>
      <c r="H37" s="11"/>
      <c r="I37" s="11"/>
      <c r="J37" s="12"/>
      <c r="K37" s="172"/>
    </row>
    <row r="38" spans="1:14" ht="11.1" customHeight="1" x14ac:dyDescent="0.2">
      <c r="A38" s="129"/>
      <c r="B38" s="130"/>
      <c r="C38" s="130"/>
      <c r="D38" s="130"/>
      <c r="E38" s="130"/>
      <c r="F38" s="130"/>
      <c r="G38" s="11"/>
      <c r="H38" s="11"/>
      <c r="I38" s="11"/>
      <c r="J38" s="12"/>
      <c r="K38" s="171"/>
    </row>
    <row r="39" spans="1:14" ht="11.1" customHeight="1" x14ac:dyDescent="0.2">
      <c r="A39" s="55" t="s">
        <v>44</v>
      </c>
      <c r="B39" s="14"/>
      <c r="C39" s="14"/>
      <c r="D39" s="14"/>
      <c r="E39" s="14"/>
      <c r="F39" s="14"/>
      <c r="G39" s="14"/>
      <c r="H39" s="14"/>
      <c r="I39" s="14"/>
      <c r="J39" s="15"/>
      <c r="K39" s="135">
        <v>0</v>
      </c>
    </row>
    <row r="40" spans="1:14" ht="11.1" customHeight="1" x14ac:dyDescent="0.2">
      <c r="A40" s="54" t="s">
        <v>45</v>
      </c>
      <c r="B40" s="14" t="s">
        <v>46</v>
      </c>
      <c r="C40" s="14"/>
      <c r="D40" s="14"/>
      <c r="E40" s="14"/>
      <c r="F40" s="14"/>
      <c r="G40" s="14"/>
      <c r="H40" s="14"/>
      <c r="I40" s="14"/>
      <c r="J40" s="15"/>
      <c r="K40" s="136">
        <v>0</v>
      </c>
    </row>
    <row r="41" spans="1:14" ht="11.1" customHeight="1" x14ac:dyDescent="0.2">
      <c r="A41" s="54"/>
      <c r="B41" s="19" t="s">
        <v>47</v>
      </c>
      <c r="C41" s="19"/>
      <c r="D41" s="19"/>
      <c r="E41" s="19"/>
      <c r="F41" s="19"/>
      <c r="G41" s="19"/>
      <c r="H41" s="19"/>
      <c r="I41" s="19"/>
      <c r="J41" s="20"/>
      <c r="K41" s="136">
        <v>0</v>
      </c>
    </row>
    <row r="42" spans="1:14" ht="11.1" customHeight="1" x14ac:dyDescent="0.2">
      <c r="A42" s="54"/>
      <c r="B42" s="2"/>
      <c r="C42" s="2"/>
      <c r="D42" s="2"/>
      <c r="E42" s="2"/>
      <c r="F42" s="2"/>
      <c r="G42" s="2"/>
      <c r="H42" s="2"/>
      <c r="I42" s="2"/>
      <c r="J42" s="2"/>
      <c r="K42" s="173"/>
    </row>
    <row r="43" spans="1:14" ht="11.1" customHeight="1" x14ac:dyDescent="0.2">
      <c r="A43" s="109" t="s">
        <v>48</v>
      </c>
      <c r="B43" s="1"/>
      <c r="C43" s="1"/>
      <c r="D43" s="1"/>
      <c r="E43" s="1"/>
      <c r="F43" s="1"/>
      <c r="G43" s="1"/>
      <c r="H43" s="1"/>
      <c r="I43" s="1"/>
      <c r="J43" s="1"/>
      <c r="K43" s="173"/>
    </row>
    <row r="44" spans="1:14" ht="11.1" customHeight="1" x14ac:dyDescent="0.2">
      <c r="A44" s="110" t="s">
        <v>49</v>
      </c>
      <c r="B44" s="2" t="s">
        <v>50</v>
      </c>
      <c r="C44" s="154"/>
      <c r="D44" s="154"/>
      <c r="E44" s="154"/>
      <c r="F44" s="2"/>
      <c r="G44" s="2"/>
      <c r="H44" s="2"/>
      <c r="I44" s="2"/>
      <c r="J44" s="2"/>
      <c r="K44" s="173"/>
    </row>
    <row r="45" spans="1:14" ht="11.1" customHeight="1" x14ac:dyDescent="0.2">
      <c r="A45" s="110" t="s">
        <v>51</v>
      </c>
      <c r="B45" s="2"/>
      <c r="C45" s="155"/>
      <c r="D45" s="155"/>
      <c r="E45" s="155"/>
      <c r="F45" s="2"/>
      <c r="G45" s="2"/>
      <c r="H45" s="2"/>
      <c r="I45" s="2"/>
      <c r="J45" s="2"/>
      <c r="K45" s="173"/>
    </row>
    <row r="46" spans="1:14" ht="11.1" customHeight="1" x14ac:dyDescent="0.2">
      <c r="A46" s="110" t="s">
        <v>52</v>
      </c>
      <c r="B46" s="2"/>
      <c r="C46" s="155"/>
      <c r="D46" s="155"/>
      <c r="E46" s="155"/>
      <c r="F46" s="2"/>
      <c r="G46" s="2"/>
      <c r="H46" s="2"/>
      <c r="I46" s="2"/>
      <c r="J46" s="2"/>
      <c r="K46" s="173"/>
    </row>
    <row r="47" spans="1:14" ht="9.75" customHeight="1" x14ac:dyDescent="0.2">
      <c r="A47" s="110" t="s">
        <v>53</v>
      </c>
      <c r="B47" s="2"/>
      <c r="C47" s="155"/>
      <c r="D47" s="155"/>
      <c r="E47" s="155"/>
      <c r="F47" s="2"/>
      <c r="G47" s="2"/>
      <c r="H47" s="2"/>
      <c r="I47" s="2"/>
      <c r="J47" s="2"/>
      <c r="K47" s="173"/>
    </row>
    <row r="48" spans="1:14" ht="5.25" hidden="1" customHeight="1" x14ac:dyDescent="0.2">
      <c r="B48" s="2"/>
      <c r="C48" s="14"/>
      <c r="D48" s="14"/>
      <c r="E48" s="14"/>
      <c r="F48" s="2"/>
      <c r="G48" s="2"/>
      <c r="H48" s="2"/>
      <c r="I48" s="2"/>
      <c r="J48" s="2"/>
      <c r="K48" s="174"/>
    </row>
    <row r="49" spans="1:18" ht="11.25" customHeight="1" x14ac:dyDescent="0.2">
      <c r="A49" s="57" t="s">
        <v>54</v>
      </c>
      <c r="B49" s="19"/>
      <c r="C49" s="19"/>
      <c r="D49" s="19"/>
      <c r="E49" s="19"/>
      <c r="F49" s="19"/>
      <c r="G49" s="19"/>
      <c r="H49" s="19"/>
      <c r="I49" s="19"/>
      <c r="J49" s="20"/>
      <c r="K49" s="175">
        <f>SUM(C44:C47)</f>
        <v>0</v>
      </c>
    </row>
    <row r="50" spans="1:18" ht="11.1" customHeight="1" x14ac:dyDescent="0.2">
      <c r="A50" s="57" t="s">
        <v>55</v>
      </c>
      <c r="B50" s="19"/>
      <c r="C50" s="19"/>
      <c r="D50" s="19"/>
      <c r="E50" s="19"/>
      <c r="F50" s="19"/>
      <c r="G50" s="19"/>
      <c r="H50" s="19"/>
      <c r="I50" s="19"/>
      <c r="J50" s="20"/>
      <c r="K50" s="176"/>
    </row>
    <row r="51" spans="1:18" ht="11.1" customHeight="1" x14ac:dyDescent="0.2">
      <c r="A51" s="57" t="s">
        <v>56</v>
      </c>
      <c r="B51" s="19"/>
      <c r="C51" s="19"/>
      <c r="D51" s="19"/>
      <c r="E51" s="19"/>
      <c r="F51" s="19"/>
      <c r="G51" s="19"/>
      <c r="H51" s="19"/>
      <c r="I51" s="19"/>
      <c r="J51" s="20"/>
      <c r="K51" s="137">
        <v>0</v>
      </c>
    </row>
    <row r="52" spans="1:18" ht="11.1" customHeight="1" x14ac:dyDescent="0.2">
      <c r="A52" s="57" t="s">
        <v>57</v>
      </c>
      <c r="B52" s="19"/>
      <c r="C52" s="19"/>
      <c r="D52" s="19"/>
      <c r="E52" s="19"/>
      <c r="F52" s="19"/>
      <c r="G52" s="19"/>
      <c r="H52" s="19"/>
      <c r="I52" s="19"/>
      <c r="J52" s="20"/>
      <c r="K52" s="137">
        <v>0</v>
      </c>
    </row>
    <row r="53" spans="1:18" ht="11.1" customHeight="1" x14ac:dyDescent="0.2">
      <c r="A53" s="57" t="s">
        <v>58</v>
      </c>
      <c r="B53" s="19"/>
      <c r="C53" s="19"/>
      <c r="D53" s="19"/>
      <c r="E53" s="19"/>
      <c r="F53" s="19"/>
      <c r="G53" s="19"/>
      <c r="H53" s="19"/>
      <c r="I53" s="19"/>
      <c r="J53" s="20"/>
      <c r="K53" s="137">
        <v>0</v>
      </c>
    </row>
    <row r="54" spans="1:18" ht="11.1" customHeight="1" x14ac:dyDescent="0.2">
      <c r="A54" s="57" t="s">
        <v>59</v>
      </c>
      <c r="B54" s="19"/>
      <c r="C54" s="19"/>
      <c r="D54" s="19"/>
      <c r="E54" s="19"/>
      <c r="F54" s="19"/>
      <c r="G54" s="19"/>
      <c r="H54" s="19"/>
      <c r="I54" s="19"/>
      <c r="J54" s="20"/>
      <c r="K54" s="137">
        <v>0</v>
      </c>
    </row>
    <row r="55" spans="1:18" ht="11.1" customHeight="1" x14ac:dyDescent="0.2">
      <c r="A55" s="57" t="s">
        <v>60</v>
      </c>
      <c r="B55" s="19"/>
      <c r="C55" s="19"/>
      <c r="D55" s="156" t="s">
        <v>114</v>
      </c>
      <c r="E55" s="105"/>
      <c r="F55" s="187">
        <f>+'Budget Worksheet - v 12202019'!U35</f>
        <v>0</v>
      </c>
      <c r="G55" s="19"/>
      <c r="H55" s="19"/>
      <c r="I55" s="19"/>
      <c r="J55" s="20"/>
      <c r="K55" s="137">
        <v>0</v>
      </c>
      <c r="Q55" s="86"/>
    </row>
    <row r="56" spans="1:18" ht="11.1" customHeight="1" x14ac:dyDescent="0.2">
      <c r="A56" s="57" t="s">
        <v>61</v>
      </c>
      <c r="C56" s="19"/>
      <c r="D56" s="108" t="s">
        <v>62</v>
      </c>
      <c r="E56" s="19"/>
      <c r="F56" s="141" t="e">
        <f>+'Year 4'!F56*(1+'Budget Worksheet - v 12202019'!C5)</f>
        <v>#REF!</v>
      </c>
      <c r="G56" s="105" t="s">
        <v>115</v>
      </c>
      <c r="H56" s="188"/>
      <c r="I56" s="19"/>
      <c r="J56" s="20"/>
      <c r="K56" s="137" t="e">
        <f>+F56*2*H56</f>
        <v>#REF!</v>
      </c>
    </row>
    <row r="57" spans="1:18" ht="11.1" customHeight="1" x14ac:dyDescent="0.2">
      <c r="A57" s="57" t="s">
        <v>63</v>
      </c>
      <c r="B57" s="19"/>
      <c r="C57" s="19"/>
      <c r="D57" s="19"/>
      <c r="E57" s="19"/>
      <c r="F57" s="19"/>
      <c r="G57" s="19"/>
      <c r="H57" s="19"/>
      <c r="I57" s="19"/>
      <c r="J57" s="20"/>
      <c r="K57" s="96" t="e">
        <f>SUM(K51:K56)</f>
        <v>#REF!</v>
      </c>
      <c r="R57" s="86"/>
    </row>
    <row r="58" spans="1:18" ht="11.1" customHeight="1" x14ac:dyDescent="0.2">
      <c r="A58" s="57" t="s">
        <v>64</v>
      </c>
      <c r="B58" s="19"/>
      <c r="C58" s="19"/>
      <c r="D58" s="19"/>
      <c r="E58" s="19"/>
      <c r="F58" s="19"/>
      <c r="G58" s="19"/>
      <c r="H58" s="19"/>
      <c r="I58" s="19"/>
      <c r="J58" s="20"/>
      <c r="K58" s="90" t="e">
        <f>SUM(K31,K39,K40,K41,K49,K57)</f>
        <v>#REF!</v>
      </c>
      <c r="Q58" s="86"/>
    </row>
    <row r="59" spans="1:18" ht="11.1" customHeight="1" x14ac:dyDescent="0.2">
      <c r="A59" s="38" t="s">
        <v>65</v>
      </c>
      <c r="B59" s="1"/>
      <c r="C59" s="1"/>
      <c r="D59" s="1"/>
      <c r="E59" s="1"/>
      <c r="F59" s="1"/>
      <c r="G59" s="1"/>
      <c r="H59" s="1"/>
      <c r="I59" s="1"/>
      <c r="J59" s="10"/>
      <c r="K59" s="172"/>
    </row>
    <row r="60" spans="1:18" ht="11.1" customHeight="1" x14ac:dyDescent="0.2">
      <c r="A60" s="54" t="s">
        <v>66</v>
      </c>
      <c r="B60" s="11" t="s">
        <v>67</v>
      </c>
      <c r="C60" s="11"/>
      <c r="D60" s="72" t="s">
        <v>68</v>
      </c>
      <c r="E60" s="71" t="e">
        <f>+E61</f>
        <v>#REF!</v>
      </c>
      <c r="F60" s="114"/>
      <c r="G60" s="71"/>
      <c r="H60" s="112"/>
      <c r="I60" s="11"/>
      <c r="J60" s="12"/>
      <c r="K60" s="172"/>
      <c r="N60" s="86"/>
    </row>
    <row r="61" spans="1:18" ht="11.1" customHeight="1" x14ac:dyDescent="0.2">
      <c r="A61" s="54" t="s">
        <v>69</v>
      </c>
      <c r="B61" s="67" t="s">
        <v>89</v>
      </c>
      <c r="C61" s="11"/>
      <c r="D61" s="72" t="s">
        <v>68</v>
      </c>
      <c r="E61" s="71" t="e">
        <f>K58-K39-K49-K55</f>
        <v>#REF!</v>
      </c>
      <c r="F61" s="114"/>
      <c r="G61" s="115"/>
      <c r="H61" s="116"/>
      <c r="I61" s="11"/>
      <c r="J61" s="12"/>
      <c r="K61" s="172"/>
      <c r="N61" s="152"/>
    </row>
    <row r="62" spans="1:18" ht="11.1" customHeight="1" x14ac:dyDescent="0.2">
      <c r="A62" s="54"/>
      <c r="B62" s="11" t="s">
        <v>70</v>
      </c>
      <c r="C62" s="11"/>
      <c r="D62" s="113"/>
      <c r="E62" s="138"/>
      <c r="F62" s="72"/>
      <c r="G62" s="71"/>
      <c r="H62" s="112"/>
      <c r="I62" s="11"/>
      <c r="J62" s="12"/>
      <c r="K62" s="172"/>
      <c r="M62" s="86"/>
      <c r="N62" s="86"/>
    </row>
    <row r="63" spans="1:18" ht="11.1" customHeight="1" x14ac:dyDescent="0.2">
      <c r="A63" s="55" t="s">
        <v>71</v>
      </c>
      <c r="B63" s="14"/>
      <c r="C63" s="14"/>
      <c r="D63" s="72" t="s">
        <v>72</v>
      </c>
      <c r="E63" s="147" t="e">
        <f>+'Budget Worksheet - v 12202019'!#REF!</f>
        <v>#REF!</v>
      </c>
      <c r="F63" s="14"/>
      <c r="G63" s="14"/>
      <c r="H63" s="14"/>
      <c r="I63" s="14"/>
      <c r="J63" s="15"/>
      <c r="K63" s="97" t="e">
        <f>IF(+E63="No",0.54*E61,0.26*E60)</f>
        <v>#REF!</v>
      </c>
      <c r="N63" s="146"/>
    </row>
    <row r="64" spans="1:18" ht="11.1" customHeight="1" x14ac:dyDescent="0.2">
      <c r="A64" s="57" t="s">
        <v>73</v>
      </c>
      <c r="B64" s="19"/>
      <c r="C64" s="19"/>
      <c r="D64" s="19"/>
      <c r="E64" s="19"/>
      <c r="F64" s="19"/>
      <c r="G64" s="19"/>
      <c r="H64" s="19"/>
      <c r="I64" s="19"/>
      <c r="J64" s="20"/>
      <c r="K64" s="96" t="e">
        <f>SUM(K58+K63)</f>
        <v>#REF!</v>
      </c>
      <c r="N64" s="146"/>
    </row>
    <row r="65" spans="1:15" ht="11.1" customHeight="1" x14ac:dyDescent="0.2">
      <c r="A65" s="57" t="s">
        <v>74</v>
      </c>
      <c r="B65" s="19"/>
      <c r="C65" s="19"/>
      <c r="D65" s="19"/>
      <c r="E65" s="19"/>
      <c r="F65" s="19"/>
      <c r="G65" s="19"/>
      <c r="H65" s="19"/>
      <c r="I65" s="19"/>
      <c r="J65" s="20"/>
      <c r="K65" s="96"/>
      <c r="N65" s="146"/>
      <c r="O65" s="86"/>
    </row>
    <row r="66" spans="1:15" ht="11.25" customHeight="1" thickBot="1" x14ac:dyDescent="0.25">
      <c r="A66" s="57" t="s">
        <v>75</v>
      </c>
      <c r="B66" s="19"/>
      <c r="C66" s="19"/>
      <c r="D66" s="19"/>
      <c r="E66" s="19"/>
      <c r="F66" s="19"/>
      <c r="G66" s="19"/>
      <c r="H66" s="19"/>
      <c r="I66" s="19"/>
      <c r="J66" s="20"/>
      <c r="K66" s="96" t="e">
        <f>(K64-K65)</f>
        <v>#REF!</v>
      </c>
      <c r="N66" s="145"/>
    </row>
    <row r="67" spans="1:15" ht="2.1" customHeight="1" x14ac:dyDescent="0.2">
      <c r="A67" s="53"/>
      <c r="B67" s="29"/>
      <c r="C67" s="29"/>
      <c r="D67" s="29"/>
      <c r="E67" s="29"/>
      <c r="F67" s="53"/>
      <c r="G67" s="29"/>
      <c r="H67" s="29"/>
      <c r="I67" s="29"/>
      <c r="J67" s="29"/>
      <c r="K67" s="177"/>
    </row>
    <row r="68" spans="1:15" ht="11.1" customHeight="1" thickBot="1" x14ac:dyDescent="0.25">
      <c r="A68" s="58" t="s">
        <v>76</v>
      </c>
      <c r="B68" s="27"/>
      <c r="C68" s="27"/>
      <c r="D68" s="73"/>
      <c r="E68" s="41"/>
      <c r="F68" s="58" t="s">
        <v>77</v>
      </c>
      <c r="G68" s="27"/>
      <c r="H68" s="27"/>
      <c r="I68" s="27"/>
      <c r="J68" s="27"/>
      <c r="K68" s="102"/>
    </row>
    <row r="69" spans="1:1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103"/>
    </row>
    <row r="70" spans="1:1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103"/>
    </row>
    <row r="71" spans="1:1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103"/>
    </row>
    <row r="72" spans="1:1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103"/>
    </row>
    <row r="73" spans="1:15" x14ac:dyDescent="0.2">
      <c r="A73" s="2"/>
      <c r="B73" s="2"/>
      <c r="C73" s="2"/>
      <c r="D73" s="2"/>
      <c r="E73" s="2"/>
      <c r="F73" s="2"/>
      <c r="G73" s="111"/>
      <c r="H73" s="2"/>
      <c r="I73" s="2"/>
      <c r="J73" s="2"/>
      <c r="K73" s="103"/>
    </row>
    <row r="74" spans="1:1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103"/>
    </row>
    <row r="75" spans="1:1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103"/>
    </row>
    <row r="76" spans="1:1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103"/>
    </row>
    <row r="77" spans="1:1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103"/>
    </row>
    <row r="78" spans="1:1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103"/>
    </row>
    <row r="79" spans="1:1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103"/>
    </row>
    <row r="80" spans="1:1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103"/>
    </row>
    <row r="81" spans="1:1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103"/>
    </row>
    <row r="82" spans="1:1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103"/>
    </row>
    <row r="83" spans="1:1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103"/>
    </row>
    <row r="84" spans="1:1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103"/>
    </row>
    <row r="85" spans="1:1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103"/>
    </row>
    <row r="86" spans="1:1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103"/>
    </row>
    <row r="87" spans="1:1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103"/>
    </row>
    <row r="88" spans="1:1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103"/>
    </row>
    <row r="89" spans="1:1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103"/>
    </row>
    <row r="90" spans="1:1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103"/>
    </row>
    <row r="91" spans="1:1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103"/>
    </row>
    <row r="92" spans="1:1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103"/>
    </row>
    <row r="93" spans="1:1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103"/>
    </row>
    <row r="94" spans="1:1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103"/>
    </row>
    <row r="95" spans="1:1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103"/>
    </row>
    <row r="96" spans="1:1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103"/>
    </row>
    <row r="97" spans="1:1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103"/>
    </row>
    <row r="98" spans="1:1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103"/>
    </row>
    <row r="99" spans="1:1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103"/>
    </row>
    <row r="100" spans="1:1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03"/>
    </row>
    <row r="101" spans="1:1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03"/>
    </row>
    <row r="102" spans="1:1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03"/>
    </row>
    <row r="103" spans="1:1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03"/>
    </row>
    <row r="104" spans="1:1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03"/>
    </row>
    <row r="105" spans="1:1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03"/>
    </row>
    <row r="106" spans="1:1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03"/>
    </row>
    <row r="107" spans="1:1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03"/>
    </row>
    <row r="108" spans="1:1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03"/>
    </row>
    <row r="109" spans="1:1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03"/>
    </row>
    <row r="110" spans="1:1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03"/>
    </row>
    <row r="111" spans="1:1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03"/>
    </row>
    <row r="112" spans="1:1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03"/>
    </row>
    <row r="113" spans="1:1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03"/>
    </row>
    <row r="114" spans="1:1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03"/>
    </row>
    <row r="115" spans="1:1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03"/>
    </row>
    <row r="116" spans="1:1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03"/>
    </row>
    <row r="117" spans="1:1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03"/>
    </row>
    <row r="118" spans="1:1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03"/>
    </row>
    <row r="119" spans="1:1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03"/>
    </row>
    <row r="120" spans="1:1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03"/>
    </row>
    <row r="121" spans="1:1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03"/>
    </row>
    <row r="122" spans="1:1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03"/>
    </row>
    <row r="123" spans="1:1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03"/>
    </row>
    <row r="124" spans="1:1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03"/>
    </row>
    <row r="125" spans="1:1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03"/>
    </row>
    <row r="126" spans="1:1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03"/>
    </row>
    <row r="127" spans="1:1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03"/>
    </row>
    <row r="128" spans="1:1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03"/>
    </row>
    <row r="129" spans="1:1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03"/>
    </row>
    <row r="130" spans="1:1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03"/>
    </row>
    <row r="131" spans="1:1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03"/>
    </row>
    <row r="132" spans="1:1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03"/>
    </row>
    <row r="133" spans="1:1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03"/>
    </row>
    <row r="134" spans="1:1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03"/>
    </row>
    <row r="135" spans="1:1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03"/>
    </row>
    <row r="136" spans="1:1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03"/>
    </row>
    <row r="137" spans="1:1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03"/>
    </row>
    <row r="138" spans="1:1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03"/>
    </row>
    <row r="139" spans="1:1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03"/>
    </row>
    <row r="140" spans="1:1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03"/>
    </row>
    <row r="141" spans="1:1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03"/>
    </row>
    <row r="142" spans="1:1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03"/>
    </row>
    <row r="143" spans="1:1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03"/>
    </row>
    <row r="144" spans="1:1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03"/>
    </row>
    <row r="145" spans="1:1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03"/>
    </row>
    <row r="146" spans="1:1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03"/>
    </row>
    <row r="147" spans="1:1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03"/>
    </row>
    <row r="148" spans="1:1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03"/>
    </row>
    <row r="149" spans="1:1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03"/>
    </row>
    <row r="150" spans="1:1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03"/>
    </row>
    <row r="151" spans="1:1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03"/>
    </row>
    <row r="152" spans="1:1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03"/>
    </row>
    <row r="153" spans="1:1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03"/>
    </row>
    <row r="154" spans="1:1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03"/>
    </row>
    <row r="155" spans="1:1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03"/>
    </row>
    <row r="156" spans="1:1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03"/>
    </row>
    <row r="157" spans="1:1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03"/>
    </row>
    <row r="158" spans="1:1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03"/>
    </row>
    <row r="159" spans="1:1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03"/>
    </row>
    <row r="160" spans="1:1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03"/>
    </row>
    <row r="161" spans="1:1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03"/>
    </row>
    <row r="162" spans="1:1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03"/>
    </row>
    <row r="163" spans="1:1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03"/>
    </row>
    <row r="164" spans="1:1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03"/>
    </row>
    <row r="165" spans="1:1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03"/>
    </row>
    <row r="166" spans="1:1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03"/>
    </row>
    <row r="167" spans="1:1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03"/>
    </row>
    <row r="168" spans="1:1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03"/>
    </row>
    <row r="169" spans="1:1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03"/>
    </row>
    <row r="170" spans="1:1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03"/>
    </row>
    <row r="171" spans="1:1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03"/>
    </row>
    <row r="172" spans="1:1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03"/>
    </row>
    <row r="173" spans="1:1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03"/>
    </row>
    <row r="174" spans="1:1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03"/>
    </row>
    <row r="175" spans="1:1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03"/>
    </row>
    <row r="176" spans="1:1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03"/>
    </row>
    <row r="177" spans="1:1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03"/>
    </row>
    <row r="178" spans="1:1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03"/>
    </row>
    <row r="179" spans="1:1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03"/>
    </row>
    <row r="180" spans="1:1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03"/>
    </row>
    <row r="181" spans="1:1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03"/>
    </row>
    <row r="182" spans="1:1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03"/>
    </row>
    <row r="183" spans="1:1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03"/>
    </row>
    <row r="184" spans="1:1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03"/>
    </row>
    <row r="185" spans="1:1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03"/>
    </row>
    <row r="186" spans="1:1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03"/>
    </row>
    <row r="187" spans="1:1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03"/>
    </row>
    <row r="188" spans="1:1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03"/>
    </row>
    <row r="189" spans="1:1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03"/>
    </row>
    <row r="190" spans="1:1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03"/>
    </row>
    <row r="191" spans="1:1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03"/>
    </row>
    <row r="192" spans="1:1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03"/>
    </row>
    <row r="193" spans="1:1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03"/>
    </row>
    <row r="194" spans="1:1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03"/>
    </row>
    <row r="195" spans="1:1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03"/>
    </row>
    <row r="196" spans="1:1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03"/>
    </row>
    <row r="197" spans="1:1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03"/>
    </row>
    <row r="198" spans="1:1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03"/>
    </row>
    <row r="199" spans="1:1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03"/>
    </row>
    <row r="200" spans="1:1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03"/>
    </row>
    <row r="201" spans="1:1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03"/>
    </row>
    <row r="202" spans="1:1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03"/>
    </row>
    <row r="203" spans="1:1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03"/>
    </row>
    <row r="204" spans="1:1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03"/>
    </row>
    <row r="205" spans="1:1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03"/>
    </row>
    <row r="206" spans="1:1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03"/>
    </row>
    <row r="207" spans="1:1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03"/>
    </row>
    <row r="208" spans="1:1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03"/>
    </row>
    <row r="209" spans="1:1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03"/>
    </row>
    <row r="210" spans="1:1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03"/>
    </row>
    <row r="211" spans="1:1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03"/>
    </row>
    <row r="212" spans="1:1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03"/>
    </row>
    <row r="213" spans="1:1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03"/>
    </row>
    <row r="214" spans="1:1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03"/>
    </row>
    <row r="215" spans="1:1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03"/>
    </row>
    <row r="216" spans="1:1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03"/>
    </row>
    <row r="217" spans="1:1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03"/>
    </row>
    <row r="218" spans="1:1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03"/>
    </row>
    <row r="219" spans="1:1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03"/>
    </row>
    <row r="220" spans="1:1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03"/>
    </row>
    <row r="221" spans="1:1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03"/>
    </row>
    <row r="222" spans="1:1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03"/>
    </row>
    <row r="223" spans="1:1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03"/>
    </row>
    <row r="224" spans="1:1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03"/>
    </row>
    <row r="225" spans="1:1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03"/>
    </row>
    <row r="226" spans="1:1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03"/>
    </row>
    <row r="227" spans="1:1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03"/>
    </row>
    <row r="228" spans="1:1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03"/>
    </row>
    <row r="229" spans="1:1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03"/>
    </row>
    <row r="230" spans="1:1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03"/>
    </row>
    <row r="231" spans="1:1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03"/>
    </row>
    <row r="232" spans="1:1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03"/>
    </row>
    <row r="233" spans="1:1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03"/>
    </row>
    <row r="234" spans="1:1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03"/>
    </row>
    <row r="235" spans="1:1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03"/>
    </row>
    <row r="236" spans="1:1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03"/>
    </row>
    <row r="237" spans="1:1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03"/>
    </row>
    <row r="238" spans="1:1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03"/>
    </row>
    <row r="239" spans="1:1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03"/>
    </row>
    <row r="240" spans="1:1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03"/>
    </row>
    <row r="241" spans="1:1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03"/>
    </row>
    <row r="242" spans="1:1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03"/>
    </row>
    <row r="243" spans="1:1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03"/>
    </row>
    <row r="244" spans="1:1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03"/>
    </row>
    <row r="245" spans="1:1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03"/>
    </row>
    <row r="246" spans="1:1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03"/>
    </row>
    <row r="247" spans="1:1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03"/>
    </row>
    <row r="248" spans="1:1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03"/>
    </row>
    <row r="249" spans="1:1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03"/>
    </row>
    <row r="250" spans="1:1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03"/>
    </row>
    <row r="251" spans="1:1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03"/>
    </row>
    <row r="252" spans="1:1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03"/>
    </row>
    <row r="253" spans="1:1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03"/>
    </row>
    <row r="254" spans="1:1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03"/>
    </row>
    <row r="255" spans="1:1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03"/>
    </row>
    <row r="256" spans="1:1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03"/>
    </row>
    <row r="257" spans="1:1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03"/>
    </row>
    <row r="258" spans="1:1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03"/>
    </row>
    <row r="259" spans="1:1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03"/>
    </row>
    <row r="260" spans="1:1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03"/>
    </row>
    <row r="261" spans="1:1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03"/>
    </row>
    <row r="262" spans="1:1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03"/>
    </row>
    <row r="263" spans="1:1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03"/>
    </row>
    <row r="264" spans="1:1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03"/>
    </row>
    <row r="265" spans="1:1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03"/>
    </row>
    <row r="266" spans="1:1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03"/>
    </row>
    <row r="267" spans="1:1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03"/>
    </row>
    <row r="268" spans="1:1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03"/>
    </row>
    <row r="269" spans="1:1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03"/>
    </row>
    <row r="270" spans="1:1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03"/>
    </row>
    <row r="271" spans="1:1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03"/>
    </row>
    <row r="272" spans="1:1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03"/>
    </row>
    <row r="273" spans="1:1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03"/>
    </row>
    <row r="274" spans="1:1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03"/>
    </row>
    <row r="275" spans="1:1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03"/>
    </row>
    <row r="276" spans="1:1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03"/>
    </row>
    <row r="277" spans="1:1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03"/>
    </row>
    <row r="278" spans="1:1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03"/>
    </row>
    <row r="279" spans="1:1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03"/>
    </row>
    <row r="280" spans="1:1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03"/>
    </row>
    <row r="281" spans="1:1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03"/>
    </row>
    <row r="282" spans="1:1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03"/>
    </row>
    <row r="283" spans="1:1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03"/>
    </row>
    <row r="284" spans="1:1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03"/>
    </row>
    <row r="285" spans="1:1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03"/>
    </row>
    <row r="286" spans="1:1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03"/>
    </row>
    <row r="287" spans="1:1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03"/>
    </row>
    <row r="288" spans="1:1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03"/>
    </row>
    <row r="289" spans="1:1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03"/>
    </row>
    <row r="290" spans="1:1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03"/>
    </row>
    <row r="291" spans="1:1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03"/>
    </row>
    <row r="292" spans="1:1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03"/>
    </row>
    <row r="293" spans="1:1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03"/>
    </row>
    <row r="294" spans="1:1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03"/>
    </row>
    <row r="295" spans="1:1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03"/>
    </row>
    <row r="296" spans="1:1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03"/>
    </row>
    <row r="297" spans="1:1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03"/>
    </row>
    <row r="298" spans="1:1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03"/>
    </row>
    <row r="299" spans="1:1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03"/>
    </row>
    <row r="300" spans="1:1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03"/>
    </row>
    <row r="301" spans="1:1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03"/>
    </row>
    <row r="302" spans="1:1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03"/>
    </row>
    <row r="303" spans="1:1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03"/>
    </row>
    <row r="304" spans="1:1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03"/>
    </row>
    <row r="305" spans="1:1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03"/>
    </row>
    <row r="306" spans="1:1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03"/>
    </row>
    <row r="307" spans="1:1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03"/>
    </row>
    <row r="308" spans="1:1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03"/>
    </row>
    <row r="309" spans="1:1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03"/>
    </row>
    <row r="310" spans="1:1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03"/>
    </row>
    <row r="311" spans="1:1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03"/>
    </row>
    <row r="312" spans="1:1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03"/>
    </row>
    <row r="313" spans="1:1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03"/>
    </row>
    <row r="314" spans="1:1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03"/>
    </row>
    <row r="315" spans="1:1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03"/>
    </row>
    <row r="316" spans="1:1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03"/>
    </row>
    <row r="317" spans="1:1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03"/>
    </row>
    <row r="318" spans="1:1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03"/>
    </row>
    <row r="319" spans="1:1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03"/>
    </row>
    <row r="320" spans="1:1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03"/>
    </row>
    <row r="321" spans="1:1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03"/>
    </row>
    <row r="322" spans="1:1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03"/>
    </row>
    <row r="323" spans="1:1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03"/>
    </row>
    <row r="324" spans="1:1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03"/>
    </row>
    <row r="325" spans="1:1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03"/>
    </row>
    <row r="326" spans="1:1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03"/>
    </row>
    <row r="327" spans="1:1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03"/>
    </row>
    <row r="328" spans="1:1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03"/>
    </row>
    <row r="329" spans="1:1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03"/>
    </row>
    <row r="330" spans="1:1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03"/>
    </row>
    <row r="331" spans="1:1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03"/>
    </row>
    <row r="332" spans="1:1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03"/>
    </row>
    <row r="333" spans="1:1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03"/>
    </row>
    <row r="334" spans="1:1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03"/>
    </row>
    <row r="335" spans="1:1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03"/>
    </row>
    <row r="336" spans="1:1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03"/>
    </row>
    <row r="337" spans="1:1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03"/>
    </row>
    <row r="338" spans="1:1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03"/>
    </row>
    <row r="339" spans="1:1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03"/>
    </row>
    <row r="340" spans="1:1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03"/>
    </row>
    <row r="341" spans="1:1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03"/>
    </row>
    <row r="342" spans="1:1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03"/>
    </row>
    <row r="343" spans="1:1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03"/>
    </row>
    <row r="344" spans="1:1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03"/>
    </row>
    <row r="345" spans="1:1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03"/>
    </row>
    <row r="346" spans="1:1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03"/>
    </row>
    <row r="347" spans="1:1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03"/>
    </row>
    <row r="348" spans="1:1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03"/>
    </row>
    <row r="349" spans="1:1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03"/>
    </row>
    <row r="350" spans="1:1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03"/>
    </row>
    <row r="351" spans="1:1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03"/>
    </row>
    <row r="352" spans="1:1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03"/>
    </row>
    <row r="353" spans="1:1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03"/>
    </row>
    <row r="354" spans="1:1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03"/>
    </row>
    <row r="355" spans="1:1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03"/>
    </row>
    <row r="356" spans="1:1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03"/>
    </row>
    <row r="357" spans="1:1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03"/>
    </row>
    <row r="358" spans="1:1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03"/>
    </row>
    <row r="359" spans="1:1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03"/>
    </row>
    <row r="360" spans="1:1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03"/>
    </row>
    <row r="361" spans="1:1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03"/>
    </row>
    <row r="362" spans="1:1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03"/>
    </row>
    <row r="363" spans="1:1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03"/>
    </row>
    <row r="364" spans="1:1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03"/>
    </row>
    <row r="365" spans="1:1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03"/>
    </row>
    <row r="366" spans="1:1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03"/>
    </row>
    <row r="367" spans="1:1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03"/>
    </row>
    <row r="368" spans="1:1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03"/>
    </row>
    <row r="369" spans="1:1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03"/>
    </row>
    <row r="370" spans="1:1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03"/>
    </row>
    <row r="371" spans="1:1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03"/>
    </row>
    <row r="372" spans="1:1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03"/>
    </row>
    <row r="373" spans="1:1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03"/>
    </row>
    <row r="374" spans="1:1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03"/>
    </row>
    <row r="375" spans="1:1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03"/>
    </row>
    <row r="376" spans="1:1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03"/>
    </row>
    <row r="377" spans="1:1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03"/>
    </row>
    <row r="378" spans="1:1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03"/>
    </row>
    <row r="379" spans="1:1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03"/>
    </row>
    <row r="380" spans="1:1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03"/>
    </row>
    <row r="381" spans="1:1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03"/>
    </row>
    <row r="382" spans="1:1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03"/>
    </row>
    <row r="383" spans="1:1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03"/>
    </row>
    <row r="384" spans="1:1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03"/>
    </row>
    <row r="385" spans="1:1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03"/>
    </row>
    <row r="386" spans="1:1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03"/>
    </row>
    <row r="387" spans="1:1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03"/>
    </row>
    <row r="388" spans="1:1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03"/>
    </row>
    <row r="389" spans="1:1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03"/>
    </row>
    <row r="390" spans="1:1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03"/>
    </row>
    <row r="391" spans="1:1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03"/>
    </row>
    <row r="392" spans="1:1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03"/>
    </row>
    <row r="393" spans="1:1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03"/>
    </row>
    <row r="394" spans="1:1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03"/>
    </row>
    <row r="395" spans="1:1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03"/>
    </row>
    <row r="396" spans="1:1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03"/>
    </row>
    <row r="397" spans="1:1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03"/>
    </row>
    <row r="398" spans="1:1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03"/>
    </row>
    <row r="399" spans="1:1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03"/>
    </row>
    <row r="400" spans="1:1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03"/>
    </row>
    <row r="401" spans="1:1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03"/>
    </row>
    <row r="402" spans="1:1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03"/>
    </row>
    <row r="403" spans="1:1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03"/>
    </row>
    <row r="404" spans="1:1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03"/>
    </row>
    <row r="405" spans="1:1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03"/>
    </row>
    <row r="406" spans="1:1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03"/>
    </row>
    <row r="407" spans="1:1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03"/>
    </row>
    <row r="408" spans="1:1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03"/>
    </row>
    <row r="409" spans="1:1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03"/>
    </row>
    <row r="410" spans="1:1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03"/>
    </row>
    <row r="411" spans="1:1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03"/>
    </row>
    <row r="412" spans="1:1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03"/>
    </row>
    <row r="413" spans="1:1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03"/>
    </row>
    <row r="414" spans="1:1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03"/>
    </row>
    <row r="415" spans="1:1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03"/>
    </row>
    <row r="416" spans="1:1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03"/>
    </row>
    <row r="417" spans="1:1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03"/>
    </row>
    <row r="418" spans="1:1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03"/>
    </row>
    <row r="419" spans="1:1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03"/>
    </row>
    <row r="420" spans="1:1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03"/>
    </row>
    <row r="421" spans="1:1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03"/>
    </row>
    <row r="422" spans="1:1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03"/>
    </row>
    <row r="423" spans="1:1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03"/>
    </row>
    <row r="424" spans="1:1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03"/>
    </row>
    <row r="425" spans="1:1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03"/>
    </row>
    <row r="426" spans="1:1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03"/>
    </row>
    <row r="427" spans="1:1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03"/>
    </row>
    <row r="428" spans="1:1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03"/>
    </row>
    <row r="429" spans="1:1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03"/>
    </row>
    <row r="430" spans="1:1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03"/>
    </row>
    <row r="431" spans="1:1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03"/>
    </row>
    <row r="432" spans="1:1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03"/>
    </row>
    <row r="433" spans="1:1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03"/>
    </row>
    <row r="434" spans="1:1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03"/>
    </row>
    <row r="435" spans="1:1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03"/>
    </row>
    <row r="436" spans="1:1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03"/>
    </row>
    <row r="437" spans="1:1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03"/>
    </row>
    <row r="438" spans="1:1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03"/>
    </row>
    <row r="439" spans="1:1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03"/>
    </row>
    <row r="440" spans="1:1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03"/>
    </row>
    <row r="441" spans="1:1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03"/>
    </row>
    <row r="442" spans="1:1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03"/>
    </row>
    <row r="443" spans="1:1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03"/>
    </row>
    <row r="444" spans="1:1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03"/>
    </row>
    <row r="445" spans="1:1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03"/>
    </row>
    <row r="446" spans="1:1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03"/>
    </row>
    <row r="447" spans="1:1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03"/>
    </row>
    <row r="448" spans="1:1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03"/>
    </row>
    <row r="449" spans="1:1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03"/>
    </row>
    <row r="450" spans="1:1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03"/>
    </row>
    <row r="451" spans="1:1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03"/>
    </row>
    <row r="452" spans="1:1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03"/>
    </row>
    <row r="453" spans="1:1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03"/>
    </row>
    <row r="454" spans="1:1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03"/>
    </row>
    <row r="455" spans="1:1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03"/>
    </row>
    <row r="456" spans="1:1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03"/>
    </row>
    <row r="457" spans="1:1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03"/>
    </row>
    <row r="458" spans="1:1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03"/>
    </row>
    <row r="459" spans="1:1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03"/>
    </row>
    <row r="460" spans="1:1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03"/>
    </row>
    <row r="461" spans="1:1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03"/>
    </row>
    <row r="462" spans="1:1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03"/>
    </row>
    <row r="463" spans="1:1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03"/>
    </row>
    <row r="464" spans="1:1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03"/>
    </row>
    <row r="465" spans="1:1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03"/>
    </row>
    <row r="466" spans="1:1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03"/>
    </row>
    <row r="467" spans="1:1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03"/>
    </row>
    <row r="468" spans="1:1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03"/>
    </row>
    <row r="469" spans="1:1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03"/>
    </row>
    <row r="470" spans="1:1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03"/>
    </row>
    <row r="471" spans="1:1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03"/>
    </row>
    <row r="472" spans="1:1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03"/>
    </row>
    <row r="473" spans="1:1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03"/>
    </row>
    <row r="474" spans="1:1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03"/>
    </row>
    <row r="475" spans="1:1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03"/>
    </row>
    <row r="476" spans="1:1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03"/>
    </row>
    <row r="477" spans="1:1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03"/>
    </row>
    <row r="478" spans="1:1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03"/>
    </row>
    <row r="479" spans="1:1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03"/>
    </row>
    <row r="480" spans="1:1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03"/>
    </row>
    <row r="481" spans="1:1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03"/>
    </row>
    <row r="482" spans="1:1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03"/>
    </row>
    <row r="483" spans="1:1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03"/>
    </row>
    <row r="484" spans="1:1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03"/>
    </row>
    <row r="485" spans="1:1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03"/>
    </row>
    <row r="486" spans="1:1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03"/>
    </row>
    <row r="487" spans="1:1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03"/>
    </row>
    <row r="488" spans="1:1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03"/>
    </row>
    <row r="489" spans="1:1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03"/>
    </row>
    <row r="490" spans="1:1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03"/>
    </row>
    <row r="491" spans="1:1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03"/>
    </row>
    <row r="492" spans="1:1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03"/>
    </row>
    <row r="493" spans="1:1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03"/>
    </row>
    <row r="494" spans="1:1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03"/>
    </row>
    <row r="495" spans="1:1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03"/>
    </row>
    <row r="496" spans="1:1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03"/>
    </row>
    <row r="497" spans="1:1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03"/>
    </row>
    <row r="498" spans="1:1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03"/>
    </row>
    <row r="499" spans="1:1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03"/>
    </row>
    <row r="500" spans="1:1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03"/>
    </row>
    <row r="501" spans="1:1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03"/>
    </row>
    <row r="502" spans="1:1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03"/>
    </row>
    <row r="503" spans="1:1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03"/>
    </row>
    <row r="504" spans="1:1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03"/>
    </row>
    <row r="505" spans="1:1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03"/>
    </row>
    <row r="506" spans="1:1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03"/>
    </row>
    <row r="507" spans="1:1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03"/>
    </row>
    <row r="508" spans="1:1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03"/>
    </row>
    <row r="509" spans="1:1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03"/>
    </row>
    <row r="510" spans="1:1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03"/>
    </row>
    <row r="511" spans="1:1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03"/>
    </row>
    <row r="512" spans="1:1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03"/>
    </row>
    <row r="513" spans="1:1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03"/>
    </row>
    <row r="514" spans="1:1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03"/>
    </row>
    <row r="515" spans="1:1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03"/>
    </row>
    <row r="516" spans="1:1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03"/>
    </row>
    <row r="517" spans="1:1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03"/>
    </row>
    <row r="518" spans="1:1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03"/>
    </row>
    <row r="519" spans="1:1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03"/>
    </row>
    <row r="520" spans="1:1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03"/>
    </row>
    <row r="521" spans="1:1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03"/>
    </row>
    <row r="522" spans="1:1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03"/>
    </row>
    <row r="523" spans="1:1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03"/>
    </row>
    <row r="524" spans="1:1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03"/>
    </row>
    <row r="525" spans="1:1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03"/>
    </row>
    <row r="526" spans="1:1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03"/>
    </row>
    <row r="527" spans="1:1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03"/>
    </row>
    <row r="528" spans="1:1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03"/>
    </row>
    <row r="529" spans="1:1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03"/>
    </row>
    <row r="530" spans="1:1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03"/>
    </row>
    <row r="531" spans="1:1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03"/>
    </row>
    <row r="532" spans="1:1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03"/>
    </row>
    <row r="533" spans="1:1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03"/>
    </row>
    <row r="534" spans="1:1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03"/>
    </row>
    <row r="535" spans="1:1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03"/>
    </row>
    <row r="536" spans="1:1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03"/>
    </row>
    <row r="537" spans="1:1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03"/>
    </row>
    <row r="538" spans="1:1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03"/>
    </row>
    <row r="539" spans="1:1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03"/>
    </row>
    <row r="540" spans="1:1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03"/>
    </row>
    <row r="541" spans="1:1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03"/>
    </row>
    <row r="542" spans="1:1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03"/>
    </row>
    <row r="543" spans="1:1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03"/>
    </row>
    <row r="544" spans="1:1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03"/>
    </row>
    <row r="545" spans="1:1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03"/>
    </row>
    <row r="546" spans="1:1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03"/>
    </row>
    <row r="547" spans="1:1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03"/>
    </row>
    <row r="548" spans="1:1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03"/>
    </row>
    <row r="549" spans="1:1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03"/>
    </row>
    <row r="550" spans="1:1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03"/>
    </row>
    <row r="551" spans="1:1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03"/>
    </row>
  </sheetData>
  <pageMargins left="0.25" right="0.25" top="0" bottom="0" header="0.25" footer="0.2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556"/>
  <sheetViews>
    <sheetView showZeros="0" workbookViewId="0">
      <selection activeCell="B17" sqref="B17"/>
    </sheetView>
  </sheetViews>
  <sheetFormatPr defaultRowHeight="12.75" x14ac:dyDescent="0.2"/>
  <cols>
    <col min="1" max="1" width="10.7109375" customWidth="1"/>
    <col min="6" max="6" width="10.7109375" customWidth="1"/>
    <col min="7" max="7" width="8.7109375" customWidth="1"/>
    <col min="8" max="10" width="4.7109375" customWidth="1"/>
    <col min="11" max="11" width="11" style="86" customWidth="1"/>
    <col min="12" max="12" width="11.7109375" customWidth="1"/>
    <col min="13" max="13" width="9.7109375" customWidth="1"/>
    <col min="14" max="14" width="9.7109375" bestFit="1" customWidth="1"/>
    <col min="17" max="17" width="9.7109375" bestFit="1" customWidth="1"/>
  </cols>
  <sheetData>
    <row r="4" spans="1:18" ht="14.1" customHeight="1" thickBot="1" x14ac:dyDescent="0.3">
      <c r="D4" s="65"/>
      <c r="K4" s="151" t="s">
        <v>92</v>
      </c>
    </row>
    <row r="5" spans="1:18" ht="18.75" customHeight="1" thickBot="1" x14ac:dyDescent="0.3">
      <c r="C5" s="66" t="s">
        <v>0</v>
      </c>
      <c r="H5" s="33"/>
      <c r="I5" s="34"/>
      <c r="J5" s="34"/>
      <c r="K5" s="81"/>
      <c r="L5" s="35"/>
      <c r="N5" s="5"/>
      <c r="O5" s="5"/>
      <c r="P5" s="5"/>
      <c r="Q5" s="5"/>
      <c r="R5" s="5"/>
    </row>
    <row r="6" spans="1:18" x14ac:dyDescent="0.2">
      <c r="A6" s="53" t="s">
        <v>1</v>
      </c>
      <c r="B6" s="31"/>
      <c r="C6" s="31"/>
      <c r="D6" s="31"/>
      <c r="E6" s="31"/>
      <c r="F6" s="31"/>
      <c r="G6" s="32"/>
      <c r="H6" s="36" t="s">
        <v>2</v>
      </c>
      <c r="I6" s="7"/>
      <c r="J6" s="7"/>
      <c r="K6" s="82" t="s">
        <v>3</v>
      </c>
      <c r="L6" s="62"/>
    </row>
    <row r="7" spans="1:18" ht="2.1" customHeight="1" x14ac:dyDescent="0.2">
      <c r="A7" s="54"/>
      <c r="B7" s="5"/>
      <c r="C7" s="5"/>
      <c r="D7" s="5"/>
      <c r="E7" s="5"/>
      <c r="F7" s="5"/>
      <c r="G7" s="60"/>
      <c r="H7" s="54"/>
      <c r="I7" s="5"/>
      <c r="J7" s="5"/>
      <c r="K7" s="83"/>
      <c r="L7" s="68"/>
    </row>
    <row r="8" spans="1:18" ht="11.1" customHeight="1" x14ac:dyDescent="0.2">
      <c r="A8" s="37" t="e">
        <f>+'Budget Worksheet - v 12202019'!#REF!</f>
        <v>#REF!</v>
      </c>
      <c r="B8" s="8"/>
      <c r="C8" s="8"/>
      <c r="D8" s="8"/>
      <c r="E8" s="8"/>
      <c r="F8" s="8"/>
      <c r="G8" s="9"/>
      <c r="H8" s="37"/>
      <c r="I8" s="8"/>
      <c r="J8" s="8"/>
      <c r="K8" s="84" t="s">
        <v>5</v>
      </c>
      <c r="L8" s="61" t="s">
        <v>6</v>
      </c>
    </row>
    <row r="9" spans="1:18" ht="2.1" customHeight="1" x14ac:dyDescent="0.2">
      <c r="A9" s="63"/>
      <c r="B9" s="5"/>
      <c r="C9" s="5"/>
      <c r="D9" s="5"/>
      <c r="E9" s="5"/>
      <c r="F9" s="5"/>
      <c r="G9" s="60"/>
      <c r="H9" s="63"/>
      <c r="I9" s="5"/>
      <c r="J9" s="5"/>
      <c r="K9" s="85"/>
      <c r="L9" s="39"/>
    </row>
    <row r="10" spans="1:18" ht="10.15" customHeight="1" x14ac:dyDescent="0.2">
      <c r="A10" s="54" t="s">
        <v>7</v>
      </c>
      <c r="B10" s="5"/>
      <c r="C10" s="5"/>
      <c r="D10" s="5"/>
      <c r="E10" s="5"/>
      <c r="F10" s="5"/>
      <c r="G10" s="60"/>
      <c r="H10" s="54" t="s">
        <v>8</v>
      </c>
      <c r="I10" s="5"/>
      <c r="J10" s="60"/>
      <c r="L10" s="69"/>
    </row>
    <row r="11" spans="1:18" ht="11.1" customHeight="1" thickBot="1" x14ac:dyDescent="0.25">
      <c r="A11" s="55" t="str">
        <f>+'Budget Worksheet - v 12202019'!A8</f>
        <v>PROJECT TITLE</v>
      </c>
      <c r="B11" s="8"/>
      <c r="C11" s="8"/>
      <c r="D11" s="8"/>
      <c r="E11" s="8"/>
      <c r="F11" s="8"/>
      <c r="G11" s="9"/>
      <c r="H11" s="42"/>
      <c r="I11" s="43"/>
      <c r="J11" s="44"/>
      <c r="K11" s="87"/>
      <c r="L11" s="70"/>
    </row>
    <row r="12" spans="1:18" x14ac:dyDescent="0.2">
      <c r="A12" s="38" t="s">
        <v>9</v>
      </c>
      <c r="B12" s="1"/>
      <c r="C12" s="1"/>
      <c r="D12" s="1"/>
      <c r="E12" s="1"/>
      <c r="F12" s="1"/>
      <c r="G12" s="10"/>
      <c r="H12" s="6" t="s">
        <v>10</v>
      </c>
      <c r="I12" s="1"/>
      <c r="J12" s="10"/>
      <c r="K12" s="88" t="s">
        <v>11</v>
      </c>
      <c r="L12" s="59" t="s">
        <v>11</v>
      </c>
    </row>
    <row r="13" spans="1:18" x14ac:dyDescent="0.2">
      <c r="A13" s="54" t="s">
        <v>12</v>
      </c>
      <c r="B13" s="11"/>
      <c r="C13" s="11"/>
      <c r="D13" s="11"/>
      <c r="E13" s="11"/>
      <c r="F13" s="11"/>
      <c r="G13" s="12"/>
      <c r="H13" s="13" t="s">
        <v>13</v>
      </c>
      <c r="I13" s="14"/>
      <c r="J13" s="15"/>
      <c r="K13" s="89" t="s">
        <v>14</v>
      </c>
      <c r="L13" s="74" t="s">
        <v>15</v>
      </c>
    </row>
    <row r="14" spans="1:18" x14ac:dyDescent="0.2">
      <c r="A14" s="55"/>
      <c r="B14" s="14"/>
      <c r="C14" s="14"/>
      <c r="D14" s="14"/>
      <c r="E14" s="14"/>
      <c r="F14" s="14"/>
      <c r="G14" s="15"/>
      <c r="H14" s="16" t="s">
        <v>16</v>
      </c>
      <c r="I14" s="18" t="s">
        <v>17</v>
      </c>
      <c r="J14" s="17" t="s">
        <v>18</v>
      </c>
      <c r="K14" s="84" t="s">
        <v>19</v>
      </c>
      <c r="L14" s="59" t="s">
        <v>20</v>
      </c>
    </row>
    <row r="15" spans="1:18" ht="11.1" customHeight="1" x14ac:dyDescent="0.2">
      <c r="A15" s="56" t="s">
        <v>24</v>
      </c>
      <c r="B15" s="19" t="s">
        <v>118</v>
      </c>
      <c r="C15" s="19"/>
      <c r="D15" s="105"/>
      <c r="E15" s="106"/>
      <c r="F15" s="19"/>
      <c r="G15" s="19"/>
      <c r="H15" s="4" t="e">
        <f>+'Year 5'!H15+'Year 4'!H15+#REF!+#REF!+'Budget Worksheet - v 12202019'!H13</f>
        <v>#REF!</v>
      </c>
      <c r="I15" s="4" t="e">
        <f>+'Year 5'!I15+'Year 4'!I15+#REF!+#REF!+'Budget Worksheet - v 12202019'!I13</f>
        <v>#REF!</v>
      </c>
      <c r="J15" s="4" t="e">
        <f>+'Year 5'!J15+'Year 4'!J15+#REF!+#REF!+'Budget Worksheet - v 12202019'!J13</f>
        <v>#REF!</v>
      </c>
      <c r="K15" s="107" t="e">
        <f>+'Year 5'!K15+'Year 4'!K15+#REF!+#REF!+'Budget Worksheet - v 12202019'!K13</f>
        <v>#REF!</v>
      </c>
      <c r="L15" s="49"/>
    </row>
    <row r="16" spans="1:18" ht="11.1" customHeight="1" x14ac:dyDescent="0.2">
      <c r="A16" s="56" t="s">
        <v>26</v>
      </c>
      <c r="B16" s="19" t="s">
        <v>119</v>
      </c>
      <c r="C16" s="19"/>
      <c r="D16" s="105"/>
      <c r="E16" s="106"/>
      <c r="F16" s="19"/>
      <c r="G16" s="19"/>
      <c r="H16" s="4" t="e">
        <f>+'Year 5'!H16+'Year 4'!H16+#REF!+#REF!+'Budget Worksheet - v 12202019'!H14</f>
        <v>#REF!</v>
      </c>
      <c r="I16" s="4" t="e">
        <f>+'Year 5'!I16+'Year 4'!I16+#REF!+#REF!+'Budget Worksheet - v 12202019'!I14</f>
        <v>#REF!</v>
      </c>
      <c r="J16" s="4" t="e">
        <f>+'Year 5'!J16+'Year 4'!J16+#REF!+#REF!+'Budget Worksheet - v 12202019'!J14</f>
        <v>#REF!</v>
      </c>
      <c r="K16" s="107" t="e">
        <f>+'Year 5'!K16+'Year 4'!K16+#REF!+#REF!+'Budget Worksheet - v 12202019'!K14</f>
        <v>#REF!</v>
      </c>
      <c r="L16" s="46"/>
    </row>
    <row r="17" spans="1:12" ht="11.1" customHeight="1" x14ac:dyDescent="0.2">
      <c r="A17" s="56" t="s">
        <v>27</v>
      </c>
      <c r="B17" s="19"/>
      <c r="C17" s="19"/>
      <c r="D17" s="105"/>
      <c r="E17" s="106"/>
      <c r="F17" s="19"/>
      <c r="G17" s="19"/>
      <c r="H17" s="4" t="e">
        <f>+'Year 5'!H17+'Year 4'!H17+#REF!+#REF!+'Budget Worksheet - v 12202019'!H15</f>
        <v>#REF!</v>
      </c>
      <c r="I17" s="4" t="e">
        <f>+'Year 5'!I17+'Year 4'!I17+#REF!+#REF!+'Budget Worksheet - v 12202019'!I15</f>
        <v>#REF!</v>
      </c>
      <c r="J17" s="4" t="e">
        <f>+'Year 5'!J17+'Year 4'!J17+#REF!+#REF!+'Budget Worksheet - v 12202019'!J15</f>
        <v>#REF!</v>
      </c>
      <c r="K17" s="107" t="e">
        <f>+'Year 5'!K17+'Year 4'!K17+#REF!+#REF!+'Budget Worksheet - v 12202019'!K15</f>
        <v>#REF!</v>
      </c>
      <c r="L17" s="46"/>
    </row>
    <row r="18" spans="1:12" ht="11.1" customHeight="1" x14ac:dyDescent="0.2">
      <c r="A18" s="56" t="s">
        <v>28</v>
      </c>
      <c r="B18" s="19"/>
      <c r="C18" s="19"/>
      <c r="D18" s="105"/>
      <c r="E18" s="106"/>
      <c r="F18" s="19"/>
      <c r="G18" s="19"/>
      <c r="H18" s="4" t="e">
        <f>+'Year 5'!H18+'Year 4'!H18+#REF!+#REF!+'Budget Worksheet - v 12202019'!H16</f>
        <v>#REF!</v>
      </c>
      <c r="I18" s="4" t="e">
        <f>+'Year 5'!I18+'Year 4'!I18+#REF!+#REF!+'Budget Worksheet - v 12202019'!I16</f>
        <v>#REF!</v>
      </c>
      <c r="J18" s="4" t="e">
        <f>+'Year 5'!J18+'Year 4'!J18+#REF!+#REF!+'Budget Worksheet - v 12202019'!J16</f>
        <v>#REF!</v>
      </c>
      <c r="K18" s="107" t="e">
        <f>+'Year 5'!K18+'Year 4'!K18+#REF!+#REF!+'Budget Worksheet - v 12202019'!K16</f>
        <v>#REF!</v>
      </c>
      <c r="L18" s="46"/>
    </row>
    <row r="19" spans="1:12" ht="11.1" customHeight="1" x14ac:dyDescent="0.2">
      <c r="A19" s="56" t="s">
        <v>29</v>
      </c>
      <c r="B19" s="19"/>
      <c r="C19" s="19"/>
      <c r="D19" s="105"/>
      <c r="E19" s="106"/>
      <c r="F19" s="19"/>
      <c r="G19" s="19"/>
      <c r="H19" s="4" t="e">
        <f>+'Year 5'!H19+'Year 4'!H19+#REF!+#REF!+'Budget Worksheet - v 12202019'!H17</f>
        <v>#REF!</v>
      </c>
      <c r="I19" s="4" t="e">
        <f>+'Year 5'!I19+'Year 4'!I19+#REF!+#REF!+'Budget Worksheet - v 12202019'!I17</f>
        <v>#REF!</v>
      </c>
      <c r="J19" s="4" t="e">
        <f>+'Year 5'!J19+'Year 4'!J19+#REF!+#REF!+'Budget Worksheet - v 12202019'!J17</f>
        <v>#REF!</v>
      </c>
      <c r="K19" s="107" t="e">
        <f>+'Year 5'!K19+'Year 4'!K19+#REF!+#REF!+'Budget Worksheet - v 12202019'!K17</f>
        <v>#REF!</v>
      </c>
      <c r="L19" s="46"/>
    </row>
    <row r="20" spans="1:12" ht="11.1" customHeight="1" x14ac:dyDescent="0.2">
      <c r="A20" s="56" t="s">
        <v>30</v>
      </c>
      <c r="B20" s="19"/>
      <c r="C20" s="19"/>
      <c r="D20" s="19"/>
      <c r="E20" s="19"/>
      <c r="F20" s="19"/>
      <c r="G20" s="19"/>
      <c r="H20" s="4" t="e">
        <f>+'Year 5'!H20+'Year 4'!H20+#REF!+#REF!+'Budget Worksheet - v 12202019'!H18</f>
        <v>#REF!</v>
      </c>
      <c r="I20" s="4" t="e">
        <f>+'Year 5'!I20+'Year 4'!I20+#REF!+#REF!+'Budget Worksheet - v 12202019'!I18</f>
        <v>#REF!</v>
      </c>
      <c r="J20" s="4" t="e">
        <f>+'Year 5'!J20+'Year 4'!J20+#REF!+#REF!+'Budget Worksheet - v 12202019'!J18</f>
        <v>#REF!</v>
      </c>
      <c r="K20" s="107" t="e">
        <f>+'Year 5'!K20+'Year 4'!K20+#REF!+#REF!+'Budget Worksheet - v 12202019'!K18</f>
        <v>#REF!</v>
      </c>
      <c r="L20" s="46"/>
    </row>
    <row r="21" spans="1:12" ht="11.1" customHeight="1" x14ac:dyDescent="0.2">
      <c r="A21" s="56" t="s">
        <v>31</v>
      </c>
      <c r="B21" s="19"/>
      <c r="C21" s="19"/>
      <c r="D21" s="19"/>
      <c r="E21" s="19"/>
      <c r="F21" s="19"/>
      <c r="G21" s="19"/>
      <c r="H21" s="4" t="e">
        <f>SUM(H15:H20)</f>
        <v>#REF!</v>
      </c>
      <c r="I21" s="4" t="e">
        <f>SUM(I15:I20)</f>
        <v>#REF!</v>
      </c>
      <c r="J21" s="4" t="e">
        <f>SUM(J15:J20)</f>
        <v>#REF!</v>
      </c>
      <c r="K21" s="140" t="e">
        <f>SUM(K15:K20)</f>
        <v>#REF!</v>
      </c>
      <c r="L21" s="46"/>
    </row>
    <row r="22" spans="1:12" ht="11.1" customHeight="1" x14ac:dyDescent="0.2">
      <c r="A22" s="56" t="s">
        <v>32</v>
      </c>
      <c r="B22" s="19"/>
      <c r="C22" s="19"/>
      <c r="D22" s="19"/>
      <c r="E22" s="19"/>
      <c r="F22" s="19"/>
      <c r="G22" s="20"/>
      <c r="H22" s="23"/>
      <c r="I22" s="22"/>
      <c r="J22" s="22"/>
      <c r="K22" s="91"/>
      <c r="L22" s="48"/>
    </row>
    <row r="23" spans="1:12" ht="11.1" customHeight="1" x14ac:dyDescent="0.2">
      <c r="A23" s="56" t="s">
        <v>34</v>
      </c>
      <c r="B23" s="19"/>
      <c r="C23" s="19"/>
      <c r="D23" s="19"/>
      <c r="E23" s="19"/>
      <c r="F23" s="19"/>
      <c r="G23" s="20"/>
      <c r="H23" s="4" t="e">
        <f>+'Year 5'!H23+'Year 4'!H23+#REF!+#REF!+'Budget Worksheet - v 12202019'!H21</f>
        <v>#REF!</v>
      </c>
      <c r="I23" s="4" t="e">
        <f>+'Year 5'!I23+'Year 4'!I23+#REF!+#REF!+'Budget Worksheet - v 12202019'!I21</f>
        <v>#REF!</v>
      </c>
      <c r="J23" s="4" t="e">
        <f>+'Year 5'!J23+'Year 4'!J23+#REF!+#REF!+'Budget Worksheet - v 12202019'!J21</f>
        <v>#REF!</v>
      </c>
      <c r="K23" s="107" t="e">
        <f>+'Year 5'!K23+'Year 4'!K23+#REF!+#REF!+'Budget Worksheet - v 12202019'!K21</f>
        <v>#REF!</v>
      </c>
      <c r="L23" s="104"/>
    </row>
    <row r="24" spans="1:12" ht="11.1" customHeight="1" x14ac:dyDescent="0.2">
      <c r="A24" s="56" t="s">
        <v>35</v>
      </c>
      <c r="B24" s="19"/>
      <c r="C24" s="19"/>
      <c r="D24" s="19"/>
      <c r="E24" s="19"/>
      <c r="F24" s="19"/>
      <c r="G24" s="20"/>
      <c r="H24" s="4" t="e">
        <f>+'Year 5'!H24+'Year 4'!H24+#REF!+#REF!+'Budget Worksheet - v 12202019'!H22</f>
        <v>#REF!</v>
      </c>
      <c r="I24" s="4" t="e">
        <f>+'Year 5'!I24+'Year 4'!I24+#REF!+#REF!+'Budget Worksheet - v 12202019'!I22</f>
        <v>#REF!</v>
      </c>
      <c r="J24" s="4" t="e">
        <f>+'Year 5'!J24+'Year 4'!J24+#REF!+#REF!+'Budget Worksheet - v 12202019'!J22</f>
        <v>#REF!</v>
      </c>
      <c r="K24" s="107" t="e">
        <f>+'Year 5'!K24+'Year 4'!K24+#REF!+#REF!+'Budget Worksheet - v 12202019'!K22</f>
        <v>#REF!</v>
      </c>
      <c r="L24" s="46"/>
    </row>
    <row r="25" spans="1:12" ht="11.1" customHeight="1" x14ac:dyDescent="0.2">
      <c r="A25" s="56" t="s">
        <v>36</v>
      </c>
      <c r="B25" s="19"/>
      <c r="C25" s="19"/>
      <c r="D25" s="19"/>
      <c r="E25" s="19"/>
      <c r="F25" s="19"/>
      <c r="G25" s="19"/>
      <c r="H25" s="19"/>
      <c r="I25" s="19"/>
      <c r="J25" s="20"/>
      <c r="K25" s="107" t="e">
        <f>+'Year 5'!K25+'Year 4'!K25+#REF!+#REF!+'Budget Worksheet - v 12202019'!K23</f>
        <v>#REF!</v>
      </c>
      <c r="L25" s="46"/>
    </row>
    <row r="26" spans="1:12" ht="11.1" customHeight="1" x14ac:dyDescent="0.2">
      <c r="A26" s="56" t="s">
        <v>37</v>
      </c>
      <c r="B26" s="19"/>
      <c r="C26" s="19"/>
      <c r="D26" s="19"/>
      <c r="E26" s="19"/>
      <c r="F26" s="19"/>
      <c r="G26" s="19"/>
      <c r="H26" s="19"/>
      <c r="I26" s="19"/>
      <c r="J26" s="20"/>
      <c r="K26" s="107" t="e">
        <f>+'Year 5'!K26+'Year 4'!K26+#REF!+#REF!+'Budget Worksheet - v 12202019'!K24</f>
        <v>#REF!</v>
      </c>
      <c r="L26" s="46"/>
    </row>
    <row r="27" spans="1:12" ht="11.1" customHeight="1" x14ac:dyDescent="0.2">
      <c r="A27" s="56" t="s">
        <v>38</v>
      </c>
      <c r="B27" s="19"/>
      <c r="C27" s="19"/>
      <c r="D27" s="19"/>
      <c r="E27" s="19"/>
      <c r="F27" s="19"/>
      <c r="G27" s="19"/>
      <c r="H27" s="19"/>
      <c r="I27" s="19"/>
      <c r="J27" s="20"/>
      <c r="K27" s="107" t="e">
        <f>+'Year 5'!K27+'Year 4'!K27+#REF!+#REF!+'Budget Worksheet - v 12202019'!K25</f>
        <v>#REF!</v>
      </c>
      <c r="L27" s="46"/>
    </row>
    <row r="28" spans="1:12" ht="11.1" customHeight="1" x14ac:dyDescent="0.2">
      <c r="A28" s="56" t="s">
        <v>39</v>
      </c>
      <c r="B28" s="19"/>
      <c r="C28" s="19"/>
      <c r="D28" s="19"/>
      <c r="E28" s="19"/>
      <c r="F28" s="19"/>
      <c r="G28" s="100"/>
      <c r="H28" s="19"/>
      <c r="I28" s="19"/>
      <c r="J28" s="20"/>
      <c r="K28" s="107" t="e">
        <f>+'Year 5'!K28+'Year 4'!K28+#REF!+#REF!+'Budget Worksheet - v 12202019'!K26</f>
        <v>#REF!</v>
      </c>
      <c r="L28" s="46"/>
    </row>
    <row r="29" spans="1:12" ht="11.1" customHeight="1" x14ac:dyDescent="0.2">
      <c r="A29" s="57" t="s">
        <v>40</v>
      </c>
      <c r="B29" s="19"/>
      <c r="C29" s="19"/>
      <c r="D29" s="19"/>
      <c r="E29" s="19"/>
      <c r="F29" s="19"/>
      <c r="G29" s="100"/>
      <c r="H29" s="19"/>
      <c r="I29" s="19"/>
      <c r="J29" s="20"/>
      <c r="K29" s="140" t="e">
        <f>SUM(K21:K28)</f>
        <v>#REF!</v>
      </c>
      <c r="L29" s="46"/>
    </row>
    <row r="30" spans="1:12" ht="11.1" customHeight="1" x14ac:dyDescent="0.2">
      <c r="A30" s="57" t="s">
        <v>41</v>
      </c>
      <c r="B30" s="19"/>
      <c r="C30" s="19"/>
      <c r="D30" s="19"/>
      <c r="E30" s="19"/>
      <c r="F30" s="19"/>
      <c r="G30" s="100"/>
      <c r="H30" s="19"/>
      <c r="I30" s="19"/>
      <c r="J30" s="20"/>
      <c r="K30" s="148" t="e">
        <f>+'Year 5'!K30+'Year 4'!K30+#REF!+#REF!+'Budget Worksheet - v 12202019'!K28</f>
        <v>#REF!</v>
      </c>
      <c r="L30" s="46"/>
    </row>
    <row r="31" spans="1:12" ht="11.1" customHeight="1" x14ac:dyDescent="0.2">
      <c r="A31" s="57" t="s">
        <v>42</v>
      </c>
      <c r="B31" s="19"/>
      <c r="C31" s="19"/>
      <c r="D31" s="19"/>
      <c r="E31" s="19"/>
      <c r="F31" s="19"/>
      <c r="G31" s="100"/>
      <c r="H31" s="19"/>
      <c r="I31" s="19"/>
      <c r="J31" s="20"/>
      <c r="K31" s="140" t="e">
        <f>SUM(K29+K30)</f>
        <v>#REF!</v>
      </c>
      <c r="L31" s="46"/>
    </row>
    <row r="32" spans="1:12" ht="11.1" customHeight="1" x14ac:dyDescent="0.2">
      <c r="A32" s="38" t="s">
        <v>43</v>
      </c>
      <c r="B32" s="1"/>
      <c r="C32" s="1"/>
      <c r="D32" s="1"/>
      <c r="E32" s="1"/>
      <c r="F32" s="1"/>
      <c r="G32" s="1"/>
      <c r="H32" s="1"/>
      <c r="I32" s="1"/>
      <c r="J32" s="10"/>
      <c r="K32" s="92"/>
      <c r="L32" s="47"/>
    </row>
    <row r="33" spans="1:12" ht="11.1" customHeight="1" x14ac:dyDescent="0.2">
      <c r="A33" s="54"/>
      <c r="B33" s="11"/>
      <c r="C33" s="11"/>
      <c r="D33" s="11"/>
      <c r="F33" s="79"/>
      <c r="G33" s="79"/>
      <c r="H33" s="11"/>
      <c r="I33" s="11"/>
      <c r="J33" s="12"/>
      <c r="K33" s="92"/>
      <c r="L33" s="47"/>
    </row>
    <row r="34" spans="1:12" ht="11.1" customHeight="1" x14ac:dyDescent="0.2">
      <c r="A34" s="54"/>
      <c r="B34" s="75"/>
      <c r="C34" s="79"/>
      <c r="F34" s="79"/>
      <c r="G34" s="11"/>
      <c r="H34" s="11"/>
      <c r="I34" s="11"/>
      <c r="J34" s="12"/>
      <c r="K34" s="92"/>
      <c r="L34" s="47"/>
    </row>
    <row r="35" spans="1:12" ht="11.1" customHeight="1" x14ac:dyDescent="0.2">
      <c r="A35" s="54"/>
      <c r="B35" s="11"/>
      <c r="C35" s="11"/>
      <c r="F35" s="79"/>
      <c r="G35" s="11"/>
      <c r="H35" s="11"/>
      <c r="I35" s="11"/>
      <c r="J35" s="12"/>
      <c r="K35" s="92"/>
      <c r="L35" s="47"/>
    </row>
    <row r="36" spans="1:12" ht="11.1" customHeight="1" x14ac:dyDescent="0.2">
      <c r="A36" s="54"/>
      <c r="B36" s="11"/>
      <c r="C36" s="11"/>
      <c r="D36" s="76"/>
      <c r="E36" s="11"/>
      <c r="F36" s="11"/>
      <c r="G36" s="11"/>
      <c r="H36" s="11"/>
      <c r="I36" s="11"/>
      <c r="J36" s="12"/>
      <c r="K36" s="92"/>
      <c r="L36" s="47"/>
    </row>
    <row r="37" spans="1:12" ht="11.1" customHeight="1" x14ac:dyDescent="0.2">
      <c r="A37" s="54"/>
      <c r="B37" s="11"/>
      <c r="C37" s="11"/>
      <c r="D37" s="11"/>
      <c r="E37" s="11"/>
      <c r="F37" s="11"/>
      <c r="G37" s="11"/>
      <c r="H37" s="11"/>
      <c r="I37" s="11"/>
      <c r="J37" s="12"/>
      <c r="K37" s="92"/>
      <c r="L37" s="47"/>
    </row>
    <row r="38" spans="1:12" ht="11.1" customHeight="1" x14ac:dyDescent="0.2">
      <c r="A38" s="54"/>
      <c r="B38" s="11"/>
      <c r="C38" s="11"/>
      <c r="D38" s="11"/>
      <c r="E38" s="11"/>
      <c r="F38" s="11"/>
      <c r="G38" s="11"/>
      <c r="H38" s="11"/>
      <c r="I38" s="11"/>
      <c r="J38" s="12"/>
      <c r="K38" s="91"/>
      <c r="L38" s="48"/>
    </row>
    <row r="39" spans="1:12" ht="11.1" customHeight="1" x14ac:dyDescent="0.2">
      <c r="A39" s="55" t="s">
        <v>44</v>
      </c>
      <c r="B39" s="14"/>
      <c r="C39" s="14"/>
      <c r="D39" s="14"/>
      <c r="E39" s="14"/>
      <c r="F39" s="14"/>
      <c r="G39" s="14"/>
      <c r="H39" s="14"/>
      <c r="I39" s="14"/>
      <c r="J39" s="15"/>
      <c r="K39" s="148" t="e">
        <f>+'Year 5'!K39+'Year 4'!K39+#REF!+#REF!+'Budget Worksheet - v 12202019'!K38</f>
        <v>#REF!</v>
      </c>
      <c r="L39" s="49"/>
    </row>
    <row r="40" spans="1:12" ht="11.1" customHeight="1" x14ac:dyDescent="0.2">
      <c r="A40" s="54" t="s">
        <v>45</v>
      </c>
      <c r="B40" s="14" t="s">
        <v>46</v>
      </c>
      <c r="C40" s="14"/>
      <c r="D40" s="14"/>
      <c r="E40" s="14"/>
      <c r="F40" s="14"/>
      <c r="G40" s="14"/>
      <c r="H40" s="14"/>
      <c r="I40" s="14"/>
      <c r="J40" s="15"/>
      <c r="K40" s="107" t="e">
        <f>+'Year 5'!K40+'Year 4'!K40+#REF!+#REF!+'Budget Worksheet - v 12202019'!K40</f>
        <v>#REF!</v>
      </c>
      <c r="L40" s="46"/>
    </row>
    <row r="41" spans="1:12" ht="11.1" customHeight="1" x14ac:dyDescent="0.2">
      <c r="A41" s="54"/>
      <c r="B41" s="19" t="s">
        <v>47</v>
      </c>
      <c r="C41" s="19"/>
      <c r="D41" s="19"/>
      <c r="E41" s="19"/>
      <c r="F41" s="19"/>
      <c r="G41" s="19"/>
      <c r="H41" s="19"/>
      <c r="I41" s="19"/>
      <c r="J41" s="20"/>
      <c r="K41" s="107" t="e">
        <f>+'Year 5'!K41+'Year 4'!K41+#REF!+#REF!+'Budget Worksheet - v 12202019'!K42</f>
        <v>#REF!</v>
      </c>
      <c r="L41" s="46"/>
    </row>
    <row r="42" spans="1:12" ht="11.1" customHeight="1" x14ac:dyDescent="0.2">
      <c r="A42" s="54"/>
      <c r="B42" s="2"/>
      <c r="C42" s="2"/>
      <c r="D42" s="2"/>
      <c r="E42" s="2"/>
      <c r="F42" s="2"/>
      <c r="G42" s="2"/>
      <c r="H42" s="2"/>
      <c r="I42" s="2"/>
      <c r="J42" s="2"/>
      <c r="K42" s="93"/>
      <c r="L42" s="47"/>
    </row>
    <row r="43" spans="1:12" ht="11.1" customHeight="1" x14ac:dyDescent="0.2">
      <c r="A43" s="38" t="s">
        <v>48</v>
      </c>
      <c r="B43" s="1"/>
      <c r="C43" s="1"/>
      <c r="D43" s="1"/>
      <c r="E43" s="1"/>
      <c r="F43" s="1"/>
      <c r="G43" s="1"/>
      <c r="H43" s="1"/>
      <c r="I43" s="1"/>
      <c r="J43" s="1"/>
      <c r="K43" s="93"/>
      <c r="L43" s="47"/>
    </row>
    <row r="44" spans="1:12" ht="11.1" customHeight="1" x14ac:dyDescent="0.2">
      <c r="A44" s="54" t="s">
        <v>49</v>
      </c>
      <c r="B44" s="2" t="s">
        <v>50</v>
      </c>
      <c r="C44" s="270" t="e">
        <f>#REF!+#REF!+'Budget Worksheet - v 12202019'!C45:E45</f>
        <v>#REF!</v>
      </c>
      <c r="D44" s="270"/>
      <c r="E44" s="270"/>
      <c r="F44" s="2"/>
      <c r="G44" s="2"/>
      <c r="H44" s="2"/>
      <c r="I44" s="2"/>
      <c r="J44" s="2"/>
      <c r="K44" s="93"/>
      <c r="L44" s="47"/>
    </row>
    <row r="45" spans="1:12" ht="11.1" customHeight="1" x14ac:dyDescent="0.2">
      <c r="A45" s="54" t="s">
        <v>51</v>
      </c>
      <c r="B45" s="2"/>
      <c r="C45" s="271" t="e">
        <f>#REF!+#REF!+'Budget Worksheet - v 12202019'!C46:E46</f>
        <v>#REF!</v>
      </c>
      <c r="D45" s="271"/>
      <c r="E45" s="271"/>
      <c r="F45" s="2"/>
      <c r="G45" s="2"/>
      <c r="H45" s="2"/>
      <c r="I45" s="2"/>
      <c r="J45" s="2"/>
      <c r="K45" s="93"/>
      <c r="L45" s="47"/>
    </row>
    <row r="46" spans="1:12" ht="11.1" customHeight="1" x14ac:dyDescent="0.2">
      <c r="A46" s="54" t="s">
        <v>52</v>
      </c>
      <c r="B46" s="2"/>
      <c r="C46" s="271" t="e">
        <f>#REF!+#REF!+'Budget Worksheet - v 12202019'!C47:E47</f>
        <v>#REF!</v>
      </c>
      <c r="D46" s="271"/>
      <c r="E46" s="271"/>
      <c r="F46" s="2"/>
      <c r="G46" s="2"/>
      <c r="H46" s="2"/>
      <c r="I46" s="2"/>
      <c r="J46" s="2"/>
      <c r="K46" s="93"/>
      <c r="L46" s="47"/>
    </row>
    <row r="47" spans="1:12" ht="9.75" customHeight="1" x14ac:dyDescent="0.2">
      <c r="A47" s="54" t="s">
        <v>53</v>
      </c>
      <c r="B47" s="2"/>
      <c r="C47" s="271" t="e">
        <f>#REF!+#REF!+'Budget Worksheet - v 12202019'!C48:E48</f>
        <v>#REF!</v>
      </c>
      <c r="D47" s="271"/>
      <c r="E47" s="271"/>
      <c r="F47" s="2"/>
      <c r="G47" s="2"/>
      <c r="H47" s="2"/>
      <c r="I47" s="2"/>
      <c r="J47" s="2"/>
      <c r="K47" s="93"/>
      <c r="L47" s="47"/>
    </row>
    <row r="48" spans="1:12" ht="5.25" hidden="1" customHeight="1" x14ac:dyDescent="0.2">
      <c r="B48" s="2"/>
      <c r="C48" s="14"/>
      <c r="D48" s="14"/>
      <c r="E48" s="14"/>
      <c r="F48" s="2"/>
      <c r="G48" s="2"/>
      <c r="H48" s="2"/>
      <c r="I48" s="2"/>
      <c r="J48" s="2"/>
      <c r="K48" s="94"/>
      <c r="L48" s="48"/>
    </row>
    <row r="49" spans="1:17" ht="11.25" customHeight="1" x14ac:dyDescent="0.2">
      <c r="A49" s="57" t="s">
        <v>54</v>
      </c>
      <c r="B49" s="19"/>
      <c r="C49" s="19"/>
      <c r="D49" s="19"/>
      <c r="E49" s="19"/>
      <c r="F49" s="19"/>
      <c r="G49" s="19"/>
      <c r="H49" s="19"/>
      <c r="I49" s="19"/>
      <c r="J49" s="20"/>
      <c r="K49" s="148" t="e">
        <f>+'Year 5'!K49+'Year 4'!K49+#REF!+#REF!+'Budget Worksheet - v 12202019'!K49</f>
        <v>#REF!</v>
      </c>
      <c r="L49" s="45"/>
    </row>
    <row r="50" spans="1:17" ht="11.1" customHeight="1" x14ac:dyDescent="0.2">
      <c r="A50" s="57" t="s">
        <v>55</v>
      </c>
      <c r="B50" s="19"/>
      <c r="C50" s="19"/>
      <c r="D50" s="19"/>
      <c r="E50" s="19"/>
      <c r="F50" s="19"/>
      <c r="G50" s="19"/>
      <c r="H50" s="19"/>
      <c r="I50" s="19"/>
      <c r="J50" s="20"/>
      <c r="K50" s="95"/>
      <c r="L50" s="50"/>
    </row>
    <row r="51" spans="1:17" ht="11.1" customHeight="1" x14ac:dyDescent="0.2">
      <c r="A51" s="57" t="s">
        <v>56</v>
      </c>
      <c r="B51" s="19"/>
      <c r="C51" s="19"/>
      <c r="D51" s="19"/>
      <c r="E51" s="19"/>
      <c r="F51" s="19"/>
      <c r="G51" s="19"/>
      <c r="H51" s="19"/>
      <c r="I51" s="19"/>
      <c r="J51" s="20"/>
      <c r="K51" s="107" t="e">
        <f>+'Year 5'!K51+'Year 4'!K51+#REF!+#REF!+'Budget Worksheet - v 12202019'!K51</f>
        <v>#REF!</v>
      </c>
      <c r="L51" s="51"/>
    </row>
    <row r="52" spans="1:17" ht="11.1" customHeight="1" x14ac:dyDescent="0.2">
      <c r="A52" s="57" t="s">
        <v>57</v>
      </c>
      <c r="B52" s="19"/>
      <c r="C52" s="19"/>
      <c r="D52" s="19"/>
      <c r="E52" s="19"/>
      <c r="F52" s="19"/>
      <c r="G52" s="19"/>
      <c r="H52" s="19"/>
      <c r="I52" s="19"/>
      <c r="J52" s="20"/>
      <c r="K52" s="107" t="e">
        <f>+'Year 5'!K52+'Year 4'!K52+#REF!+#REF!+'Budget Worksheet - v 12202019'!K52</f>
        <v>#REF!</v>
      </c>
      <c r="L52" s="51"/>
    </row>
    <row r="53" spans="1:17" ht="11.1" customHeight="1" x14ac:dyDescent="0.2">
      <c r="A53" s="57" t="s">
        <v>58</v>
      </c>
      <c r="B53" s="19"/>
      <c r="C53" s="19"/>
      <c r="D53" s="19"/>
      <c r="E53" s="19"/>
      <c r="F53" s="19"/>
      <c r="G53" s="19"/>
      <c r="H53" s="19"/>
      <c r="I53" s="19"/>
      <c r="J53" s="20"/>
      <c r="K53" s="107" t="e">
        <f>+'Year 5'!K53+'Year 4'!K53+#REF!+#REF!+'Budget Worksheet - v 12202019'!K53</f>
        <v>#REF!</v>
      </c>
      <c r="L53" s="51"/>
    </row>
    <row r="54" spans="1:17" ht="11.1" customHeight="1" x14ac:dyDescent="0.2">
      <c r="A54" s="57" t="s">
        <v>59</v>
      </c>
      <c r="B54" s="19"/>
      <c r="C54" s="19"/>
      <c r="D54" s="19"/>
      <c r="E54" s="19"/>
      <c r="F54" s="19"/>
      <c r="G54" s="19"/>
      <c r="H54" s="19"/>
      <c r="I54" s="19"/>
      <c r="J54" s="20"/>
      <c r="K54" s="107" t="e">
        <f>+'Year 5'!K54+'Year 4'!K54+#REF!+#REF!+'Budget Worksheet - v 12202019'!K54</f>
        <v>#REF!</v>
      </c>
      <c r="L54" s="51"/>
    </row>
    <row r="55" spans="1:17" ht="11.1" customHeight="1" x14ac:dyDescent="0.2">
      <c r="A55" s="57" t="s">
        <v>60</v>
      </c>
      <c r="B55" s="19"/>
      <c r="C55" s="19"/>
      <c r="D55" s="19"/>
      <c r="E55" s="19"/>
      <c r="F55" s="19"/>
      <c r="G55" s="19"/>
      <c r="H55" s="19"/>
      <c r="I55" s="19"/>
      <c r="J55" s="20"/>
      <c r="K55" s="107" t="e">
        <f>+'Year 5'!K55+'Year 4'!K55+#REF!+#REF!+'Budget Worksheet - v 12202019'!K55</f>
        <v>#REF!</v>
      </c>
      <c r="L55" s="51"/>
    </row>
    <row r="56" spans="1:17" ht="11.1" customHeight="1" x14ac:dyDescent="0.2">
      <c r="A56" s="57" t="s">
        <v>61</v>
      </c>
      <c r="C56" s="19"/>
      <c r="D56" s="19"/>
      <c r="E56" s="19"/>
      <c r="F56" s="19"/>
      <c r="G56" s="19"/>
      <c r="H56" s="19"/>
      <c r="I56" s="19"/>
      <c r="J56" s="20"/>
      <c r="K56" s="107" t="e">
        <f>+'Year 5'!K56+'Year 4'!K56+#REF!+#REF!+'Budget Worksheet - v 12202019'!K57</f>
        <v>#REF!</v>
      </c>
      <c r="L56" s="51"/>
    </row>
    <row r="57" spans="1:17" ht="11.1" customHeight="1" x14ac:dyDescent="0.2">
      <c r="A57" s="57" t="s">
        <v>63</v>
      </c>
      <c r="B57" s="19"/>
      <c r="C57" s="19"/>
      <c r="D57" s="19"/>
      <c r="E57" s="19"/>
      <c r="F57" s="19"/>
      <c r="G57" s="19"/>
      <c r="H57" s="19"/>
      <c r="I57" s="19"/>
      <c r="J57" s="20"/>
      <c r="K57" s="148" t="e">
        <f>+'Year 5'!K57+'Year 4'!K57+#REF!+#REF!+'Budget Worksheet - v 12202019'!K58</f>
        <v>#REF!</v>
      </c>
      <c r="L57" s="51"/>
    </row>
    <row r="58" spans="1:17" ht="11.1" customHeight="1" x14ac:dyDescent="0.2">
      <c r="A58" s="57" t="s">
        <v>64</v>
      </c>
      <c r="B58" s="19"/>
      <c r="C58" s="19"/>
      <c r="D58" s="19"/>
      <c r="E58" s="19"/>
      <c r="F58" s="19"/>
      <c r="G58" s="19"/>
      <c r="H58" s="19"/>
      <c r="I58" s="19"/>
      <c r="J58" s="20"/>
      <c r="K58" s="140" t="e">
        <f>SUM(K31,K39,K40,K41,K49,K57)</f>
        <v>#REF!</v>
      </c>
      <c r="L58" s="51"/>
    </row>
    <row r="59" spans="1:17" ht="11.1" customHeight="1" x14ac:dyDescent="0.2">
      <c r="A59" s="38" t="s">
        <v>65</v>
      </c>
      <c r="B59" s="1"/>
      <c r="C59" s="1"/>
      <c r="D59" s="1"/>
      <c r="E59" s="1"/>
      <c r="F59" s="1"/>
      <c r="G59" s="1"/>
      <c r="H59" s="1"/>
      <c r="I59" s="1"/>
      <c r="J59" s="10"/>
      <c r="K59" s="92"/>
      <c r="L59" s="47"/>
    </row>
    <row r="60" spans="1:17" ht="11.1" customHeight="1" x14ac:dyDescent="0.2">
      <c r="A60" s="54" t="s">
        <v>66</v>
      </c>
      <c r="B60" s="11" t="s">
        <v>67</v>
      </c>
      <c r="C60" s="11"/>
      <c r="D60" s="72" t="s">
        <v>68</v>
      </c>
      <c r="E60" s="107"/>
      <c r="F60" s="11"/>
      <c r="G60" s="11"/>
      <c r="H60" s="11"/>
      <c r="I60" s="11"/>
      <c r="J60" s="12"/>
      <c r="K60" s="92"/>
      <c r="L60" s="47"/>
    </row>
    <row r="61" spans="1:17" ht="11.1" customHeight="1" x14ac:dyDescent="0.2">
      <c r="A61" s="54" t="s">
        <v>69</v>
      </c>
      <c r="B61" s="67" t="s">
        <v>89</v>
      </c>
      <c r="C61" s="11"/>
      <c r="D61" s="72" t="s">
        <v>68</v>
      </c>
      <c r="E61" s="107"/>
      <c r="F61" s="11"/>
      <c r="G61" s="11"/>
      <c r="H61" s="11"/>
      <c r="I61" s="11"/>
      <c r="J61" s="12"/>
      <c r="K61" s="92"/>
      <c r="L61" s="47"/>
    </row>
    <row r="62" spans="1:17" ht="11.1" customHeight="1" x14ac:dyDescent="0.2">
      <c r="A62" s="54"/>
      <c r="B62" s="11" t="s">
        <v>70</v>
      </c>
      <c r="C62" s="11"/>
      <c r="D62" s="11"/>
      <c r="E62" s="11"/>
      <c r="F62" s="11"/>
      <c r="G62" s="11"/>
      <c r="H62" s="11"/>
      <c r="I62" s="11"/>
      <c r="J62" s="12"/>
      <c r="K62" s="92"/>
      <c r="L62" s="47"/>
    </row>
    <row r="63" spans="1:17" ht="11.1" customHeight="1" x14ac:dyDescent="0.2">
      <c r="A63" s="55" t="s">
        <v>71</v>
      </c>
      <c r="B63" s="14"/>
      <c r="C63" s="14"/>
      <c r="D63" s="14"/>
      <c r="E63" s="14"/>
      <c r="F63" s="14"/>
      <c r="G63" s="14"/>
      <c r="H63" s="14"/>
      <c r="I63" s="14"/>
      <c r="J63" s="15"/>
      <c r="K63" s="148" t="e">
        <f>+'Year 5'!K63+'Year 4'!K63+#REF!+#REF!+'Budget Worksheet - v 12202019'!K71</f>
        <v>#REF!</v>
      </c>
      <c r="L63" s="25"/>
    </row>
    <row r="64" spans="1:17" ht="11.1" customHeight="1" x14ac:dyDescent="0.2">
      <c r="A64" s="57" t="s">
        <v>73</v>
      </c>
      <c r="B64" s="19"/>
      <c r="C64" s="19"/>
      <c r="D64" s="19"/>
      <c r="E64" s="19"/>
      <c r="F64" s="19"/>
      <c r="G64" s="19"/>
      <c r="H64" s="19"/>
      <c r="I64" s="19"/>
      <c r="J64" s="20"/>
      <c r="K64" s="149" t="e">
        <f>K63+K58</f>
        <v>#REF!</v>
      </c>
      <c r="L64" s="51"/>
      <c r="N64" s="86"/>
      <c r="Q64" s="86"/>
    </row>
    <row r="65" spans="1:14" ht="11.1" customHeight="1" x14ac:dyDescent="0.2">
      <c r="A65" s="57" t="s">
        <v>74</v>
      </c>
      <c r="B65" s="19"/>
      <c r="C65" s="19"/>
      <c r="D65" s="19"/>
      <c r="E65" s="19"/>
      <c r="F65" s="19"/>
      <c r="G65" s="19"/>
      <c r="H65" s="19"/>
      <c r="I65" s="19"/>
      <c r="J65" s="20"/>
      <c r="K65" s="107" t="e">
        <f>+'Year 5'!K65+'Year 4'!K65+#REF!+#REF!+'Budget Worksheet - v 12202019'!K61</f>
        <v>#REF!</v>
      </c>
      <c r="L65" s="51"/>
      <c r="N65" s="86"/>
    </row>
    <row r="66" spans="1:14" ht="11.25" customHeight="1" thickBot="1" x14ac:dyDescent="0.25">
      <c r="A66" s="57" t="s">
        <v>75</v>
      </c>
      <c r="B66" s="19"/>
      <c r="C66" s="19"/>
      <c r="D66" s="19"/>
      <c r="E66" s="19"/>
      <c r="F66" s="19"/>
      <c r="G66" s="19"/>
      <c r="H66" s="19"/>
      <c r="I66" s="19"/>
      <c r="J66" s="20"/>
      <c r="K66" s="148" t="e">
        <f>+K64-K65</f>
        <v>#REF!</v>
      </c>
      <c r="L66" s="51"/>
    </row>
    <row r="67" spans="1:14" ht="2.1" customHeight="1" x14ac:dyDescent="0.2">
      <c r="A67" s="53"/>
      <c r="B67" s="29"/>
      <c r="C67" s="29"/>
      <c r="D67" s="29"/>
      <c r="E67" s="29"/>
      <c r="F67" s="53"/>
      <c r="G67" s="29"/>
      <c r="H67" s="29"/>
      <c r="I67" s="29"/>
      <c r="J67" s="29"/>
      <c r="K67" s="98"/>
      <c r="L67" s="64"/>
    </row>
    <row r="68" spans="1:14" ht="11.1" customHeight="1" thickBot="1" x14ac:dyDescent="0.25">
      <c r="A68" s="58" t="s">
        <v>76</v>
      </c>
      <c r="B68" s="27"/>
      <c r="C68" s="27"/>
      <c r="D68" s="73"/>
      <c r="E68" s="41"/>
      <c r="F68" s="58" t="s">
        <v>77</v>
      </c>
      <c r="G68" s="27"/>
      <c r="H68" s="27"/>
      <c r="I68" s="27"/>
      <c r="J68" s="27"/>
      <c r="K68" s="99"/>
      <c r="L68" s="41"/>
    </row>
    <row r="69" spans="1:14" ht="11.1" customHeight="1" x14ac:dyDescent="0.2">
      <c r="A69" s="53" t="s">
        <v>78</v>
      </c>
      <c r="B69" s="29"/>
      <c r="C69" s="29"/>
      <c r="D69" s="29"/>
      <c r="E69" s="30"/>
      <c r="F69" s="3" t="s">
        <v>79</v>
      </c>
      <c r="G69" s="24"/>
      <c r="H69" s="19"/>
      <c r="I69" s="52" t="s">
        <v>80</v>
      </c>
      <c r="J69" s="19"/>
      <c r="K69" s="100"/>
      <c r="L69" s="25"/>
    </row>
    <row r="70" spans="1:14" ht="11.1" customHeight="1" x14ac:dyDescent="0.2">
      <c r="A70" s="54" t="e">
        <f>'Budget Worksheet - v 12202019'!#REF!</f>
        <v>#REF!</v>
      </c>
      <c r="B70" s="11"/>
      <c r="C70" s="11"/>
      <c r="D70" s="11"/>
      <c r="E70" s="12"/>
      <c r="F70" s="77"/>
      <c r="G70" s="24"/>
      <c r="H70" s="19" t="s">
        <v>81</v>
      </c>
      <c r="I70" s="19"/>
      <c r="J70" s="19"/>
      <c r="K70" s="100"/>
      <c r="L70" s="25"/>
    </row>
    <row r="71" spans="1:14" ht="11.1" customHeight="1" x14ac:dyDescent="0.2">
      <c r="A71" s="38" t="s">
        <v>82</v>
      </c>
      <c r="B71" s="1"/>
      <c r="C71" s="1"/>
      <c r="D71" s="1"/>
      <c r="E71" s="10"/>
      <c r="F71" s="3" t="s">
        <v>79</v>
      </c>
      <c r="G71" s="2" t="s">
        <v>83</v>
      </c>
      <c r="H71" s="2"/>
      <c r="I71" s="21" t="s">
        <v>84</v>
      </c>
      <c r="J71" s="2"/>
      <c r="K71" s="101"/>
      <c r="L71" s="40" t="s">
        <v>85</v>
      </c>
    </row>
    <row r="72" spans="1:14" ht="11.1" customHeight="1" thickBot="1" x14ac:dyDescent="0.25">
      <c r="A72" s="119" t="s">
        <v>86</v>
      </c>
      <c r="B72" s="27"/>
      <c r="C72" s="27"/>
      <c r="D72" s="27"/>
      <c r="E72" s="28"/>
      <c r="F72" s="78"/>
      <c r="G72" s="27"/>
      <c r="H72" s="27"/>
      <c r="I72" s="26"/>
      <c r="J72" s="27"/>
      <c r="K72" s="102"/>
      <c r="L72" s="41"/>
    </row>
    <row r="73" spans="1:14" ht="11.1" customHeight="1" x14ac:dyDescent="0.2">
      <c r="A73" s="2" t="s">
        <v>87</v>
      </c>
      <c r="B73" s="2"/>
      <c r="C73" s="2"/>
      <c r="D73" s="2"/>
      <c r="E73" s="2"/>
      <c r="F73" s="2" t="s">
        <v>88</v>
      </c>
      <c r="H73" s="2"/>
      <c r="I73" s="2"/>
      <c r="J73" s="2"/>
      <c r="K73" s="103"/>
      <c r="L73" s="2"/>
    </row>
    <row r="74" spans="1:14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103"/>
      <c r="L74" s="2"/>
    </row>
    <row r="75" spans="1:14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103"/>
      <c r="L75" s="2"/>
    </row>
    <row r="76" spans="1:14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103"/>
      <c r="L76" s="2"/>
    </row>
    <row r="77" spans="1:14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103"/>
      <c r="L77" s="2"/>
    </row>
    <row r="78" spans="1:14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103"/>
      <c r="L78" s="2"/>
    </row>
    <row r="79" spans="1:14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103"/>
      <c r="L79" s="2"/>
    </row>
    <row r="80" spans="1:14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103"/>
      <c r="L80" s="2"/>
    </row>
    <row r="81" spans="1:12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103"/>
      <c r="L81" s="2"/>
    </row>
    <row r="82" spans="1:12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103"/>
      <c r="L82" s="2"/>
    </row>
    <row r="83" spans="1:12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103"/>
      <c r="L83" s="2"/>
    </row>
    <row r="84" spans="1:12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103"/>
      <c r="L84" s="2"/>
    </row>
    <row r="85" spans="1:12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103"/>
      <c r="L85" s="2"/>
    </row>
    <row r="86" spans="1:12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103"/>
      <c r="L86" s="2"/>
    </row>
    <row r="87" spans="1:12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103"/>
      <c r="L87" s="2"/>
    </row>
    <row r="88" spans="1:12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103"/>
      <c r="L88" s="2"/>
    </row>
    <row r="89" spans="1:12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103"/>
      <c r="L89" s="2"/>
    </row>
    <row r="90" spans="1:12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103"/>
      <c r="L90" s="2"/>
    </row>
    <row r="91" spans="1:12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103"/>
      <c r="L91" s="2"/>
    </row>
    <row r="92" spans="1:12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103"/>
      <c r="L92" s="2"/>
    </row>
    <row r="93" spans="1:12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103"/>
      <c r="L93" s="2"/>
    </row>
    <row r="94" spans="1:12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103"/>
      <c r="L94" s="2"/>
    </row>
    <row r="95" spans="1:12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103"/>
      <c r="L95" s="2"/>
    </row>
    <row r="96" spans="1:12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103"/>
      <c r="L96" s="2"/>
    </row>
    <row r="97" spans="1:12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103"/>
      <c r="L97" s="2"/>
    </row>
    <row r="98" spans="1:12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103"/>
      <c r="L98" s="2"/>
    </row>
    <row r="99" spans="1:12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103"/>
      <c r="L99" s="2"/>
    </row>
    <row r="100" spans="1:12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03"/>
      <c r="L100" s="2"/>
    </row>
    <row r="101" spans="1:12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103"/>
      <c r="L101" s="2"/>
    </row>
    <row r="102" spans="1:12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103"/>
      <c r="L102" s="2"/>
    </row>
    <row r="103" spans="1:12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103"/>
      <c r="L103" s="2"/>
    </row>
    <row r="104" spans="1:12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103"/>
      <c r="L104" s="2"/>
    </row>
    <row r="105" spans="1:12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103"/>
      <c r="L105" s="2"/>
    </row>
    <row r="106" spans="1:12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103"/>
      <c r="L106" s="2"/>
    </row>
    <row r="107" spans="1:12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103"/>
      <c r="L107" s="2"/>
    </row>
    <row r="108" spans="1:12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103"/>
      <c r="L108" s="2"/>
    </row>
    <row r="109" spans="1:12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03"/>
      <c r="L109" s="2"/>
    </row>
    <row r="110" spans="1:12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03"/>
      <c r="L110" s="2"/>
    </row>
    <row r="111" spans="1:12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03"/>
      <c r="L111" s="2"/>
    </row>
    <row r="112" spans="1:12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03"/>
      <c r="L112" s="2"/>
    </row>
    <row r="113" spans="1:12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03"/>
      <c r="L113" s="2"/>
    </row>
    <row r="114" spans="1:12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03"/>
      <c r="L114" s="2"/>
    </row>
    <row r="115" spans="1:12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03"/>
      <c r="L115" s="2"/>
    </row>
    <row r="116" spans="1:12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03"/>
      <c r="L116" s="2"/>
    </row>
    <row r="117" spans="1:12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03"/>
      <c r="L117" s="2"/>
    </row>
    <row r="118" spans="1:12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03"/>
      <c r="L118" s="2"/>
    </row>
    <row r="119" spans="1:12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03"/>
      <c r="L119" s="2"/>
    </row>
    <row r="120" spans="1:12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03"/>
      <c r="L120" s="2"/>
    </row>
    <row r="121" spans="1:12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03"/>
      <c r="L121" s="2"/>
    </row>
    <row r="122" spans="1:12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03"/>
      <c r="L122" s="2"/>
    </row>
    <row r="123" spans="1:12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03"/>
      <c r="L123" s="2"/>
    </row>
    <row r="124" spans="1:12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03"/>
      <c r="L124" s="2"/>
    </row>
    <row r="125" spans="1:12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03"/>
      <c r="L125" s="2"/>
    </row>
    <row r="126" spans="1:12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03"/>
      <c r="L126" s="2"/>
    </row>
    <row r="127" spans="1:12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03"/>
      <c r="L127" s="2"/>
    </row>
    <row r="128" spans="1:12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03"/>
      <c r="L128" s="2"/>
    </row>
    <row r="129" spans="1:12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03"/>
      <c r="L129" s="2"/>
    </row>
    <row r="130" spans="1:12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03"/>
      <c r="L130" s="2"/>
    </row>
    <row r="131" spans="1:12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03"/>
      <c r="L131" s="2"/>
    </row>
    <row r="132" spans="1:12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03"/>
      <c r="L132" s="2"/>
    </row>
    <row r="133" spans="1:12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03"/>
      <c r="L133" s="2"/>
    </row>
    <row r="134" spans="1:12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03"/>
      <c r="L134" s="2"/>
    </row>
    <row r="135" spans="1:12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03"/>
      <c r="L135" s="2"/>
    </row>
    <row r="136" spans="1:12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03"/>
      <c r="L136" s="2"/>
    </row>
    <row r="137" spans="1:12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03"/>
      <c r="L137" s="2"/>
    </row>
    <row r="138" spans="1:12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03"/>
      <c r="L138" s="2"/>
    </row>
    <row r="139" spans="1:12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03"/>
      <c r="L139" s="2"/>
    </row>
    <row r="140" spans="1:12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03"/>
      <c r="L140" s="2"/>
    </row>
    <row r="141" spans="1:12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03"/>
      <c r="L141" s="2"/>
    </row>
    <row r="142" spans="1:12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03"/>
      <c r="L142" s="2"/>
    </row>
    <row r="143" spans="1:12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03"/>
      <c r="L143" s="2"/>
    </row>
    <row r="144" spans="1:12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03"/>
      <c r="L144" s="2"/>
    </row>
    <row r="145" spans="1:12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03"/>
      <c r="L145" s="2"/>
    </row>
    <row r="146" spans="1:12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03"/>
      <c r="L146" s="2"/>
    </row>
    <row r="147" spans="1:12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03"/>
      <c r="L147" s="2"/>
    </row>
    <row r="148" spans="1:12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03"/>
      <c r="L148" s="2"/>
    </row>
    <row r="149" spans="1:12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03"/>
      <c r="L149" s="2"/>
    </row>
    <row r="150" spans="1:12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03"/>
      <c r="L150" s="2"/>
    </row>
    <row r="151" spans="1:12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03"/>
      <c r="L151" s="2"/>
    </row>
    <row r="152" spans="1:12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03"/>
      <c r="L152" s="2"/>
    </row>
    <row r="153" spans="1:12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03"/>
      <c r="L153" s="2"/>
    </row>
    <row r="154" spans="1:12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03"/>
      <c r="L154" s="2"/>
    </row>
    <row r="155" spans="1:12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03"/>
      <c r="L155" s="2"/>
    </row>
    <row r="156" spans="1:12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03"/>
      <c r="L156" s="2"/>
    </row>
    <row r="157" spans="1:12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03"/>
      <c r="L157" s="2"/>
    </row>
    <row r="158" spans="1:12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03"/>
      <c r="L158" s="2"/>
    </row>
    <row r="159" spans="1:12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03"/>
      <c r="L159" s="2"/>
    </row>
    <row r="160" spans="1:12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03"/>
      <c r="L160" s="2"/>
    </row>
    <row r="161" spans="1:12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03"/>
      <c r="L161" s="2"/>
    </row>
    <row r="162" spans="1:12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03"/>
      <c r="L162" s="2"/>
    </row>
    <row r="163" spans="1:12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03"/>
      <c r="L163" s="2"/>
    </row>
    <row r="164" spans="1:12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03"/>
      <c r="L164" s="2"/>
    </row>
    <row r="165" spans="1:12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03"/>
      <c r="L165" s="2"/>
    </row>
    <row r="166" spans="1:12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03"/>
      <c r="L166" s="2"/>
    </row>
    <row r="167" spans="1:12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03"/>
      <c r="L167" s="2"/>
    </row>
    <row r="168" spans="1:12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03"/>
      <c r="L168" s="2"/>
    </row>
    <row r="169" spans="1:12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03"/>
      <c r="L169" s="2"/>
    </row>
    <row r="170" spans="1:12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03"/>
      <c r="L170" s="2"/>
    </row>
    <row r="171" spans="1:12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03"/>
      <c r="L171" s="2"/>
    </row>
    <row r="172" spans="1:12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03"/>
      <c r="L172" s="2"/>
    </row>
    <row r="173" spans="1:12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03"/>
      <c r="L173" s="2"/>
    </row>
    <row r="174" spans="1:12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03"/>
      <c r="L174" s="2"/>
    </row>
    <row r="175" spans="1:12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03"/>
      <c r="L175" s="2"/>
    </row>
    <row r="176" spans="1:12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03"/>
      <c r="L176" s="2"/>
    </row>
    <row r="177" spans="1:12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03"/>
      <c r="L177" s="2"/>
    </row>
    <row r="178" spans="1:12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03"/>
      <c r="L178" s="2"/>
    </row>
    <row r="179" spans="1:12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03"/>
      <c r="L179" s="2"/>
    </row>
    <row r="180" spans="1:12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03"/>
      <c r="L180" s="2"/>
    </row>
    <row r="181" spans="1:12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03"/>
      <c r="L181" s="2"/>
    </row>
    <row r="182" spans="1:12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03"/>
      <c r="L182" s="2"/>
    </row>
    <row r="183" spans="1:12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03"/>
      <c r="L183" s="2"/>
    </row>
    <row r="184" spans="1:12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03"/>
      <c r="L184" s="2"/>
    </row>
    <row r="185" spans="1:12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03"/>
      <c r="L185" s="2"/>
    </row>
    <row r="186" spans="1:12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03"/>
      <c r="L186" s="2"/>
    </row>
    <row r="187" spans="1:12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03"/>
      <c r="L187" s="2"/>
    </row>
    <row r="188" spans="1:12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03"/>
      <c r="L188" s="2"/>
    </row>
    <row r="189" spans="1:12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03"/>
      <c r="L189" s="2"/>
    </row>
    <row r="190" spans="1:12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03"/>
      <c r="L190" s="2"/>
    </row>
    <row r="191" spans="1:12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03"/>
      <c r="L191" s="2"/>
    </row>
    <row r="192" spans="1:12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03"/>
      <c r="L192" s="2"/>
    </row>
    <row r="193" spans="1:12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03"/>
      <c r="L193" s="2"/>
    </row>
    <row r="194" spans="1:12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03"/>
      <c r="L194" s="2"/>
    </row>
    <row r="195" spans="1:12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03"/>
      <c r="L195" s="2"/>
    </row>
    <row r="196" spans="1:12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03"/>
      <c r="L196" s="2"/>
    </row>
    <row r="197" spans="1:12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03"/>
      <c r="L197" s="2"/>
    </row>
    <row r="198" spans="1:12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03"/>
      <c r="L198" s="2"/>
    </row>
    <row r="199" spans="1:12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03"/>
      <c r="L199" s="2"/>
    </row>
    <row r="200" spans="1:12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03"/>
      <c r="L200" s="2"/>
    </row>
    <row r="201" spans="1:12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03"/>
      <c r="L201" s="2"/>
    </row>
    <row r="202" spans="1:12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03"/>
      <c r="L202" s="2"/>
    </row>
    <row r="203" spans="1:12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03"/>
      <c r="L203" s="2"/>
    </row>
    <row r="204" spans="1:12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03"/>
      <c r="L204" s="2"/>
    </row>
    <row r="205" spans="1:12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03"/>
      <c r="L205" s="2"/>
    </row>
    <row r="206" spans="1:12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03"/>
      <c r="L206" s="2"/>
    </row>
    <row r="207" spans="1:12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03"/>
      <c r="L207" s="2"/>
    </row>
    <row r="208" spans="1:12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03"/>
      <c r="L208" s="2"/>
    </row>
    <row r="209" spans="1:12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03"/>
      <c r="L209" s="2"/>
    </row>
    <row r="210" spans="1:12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03"/>
      <c r="L210" s="2"/>
    </row>
    <row r="211" spans="1:12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03"/>
      <c r="L211" s="2"/>
    </row>
    <row r="212" spans="1:12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03"/>
      <c r="L212" s="2"/>
    </row>
    <row r="213" spans="1:12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03"/>
      <c r="L213" s="2"/>
    </row>
    <row r="214" spans="1:12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03"/>
      <c r="L214" s="2"/>
    </row>
    <row r="215" spans="1:12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03"/>
      <c r="L215" s="2"/>
    </row>
    <row r="216" spans="1:12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03"/>
      <c r="L216" s="2"/>
    </row>
    <row r="217" spans="1:12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03"/>
      <c r="L217" s="2"/>
    </row>
    <row r="218" spans="1:12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03"/>
      <c r="L218" s="2"/>
    </row>
    <row r="219" spans="1:12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03"/>
      <c r="L219" s="2"/>
    </row>
    <row r="220" spans="1:12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03"/>
      <c r="L220" s="2"/>
    </row>
    <row r="221" spans="1:12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03"/>
      <c r="L221" s="2"/>
    </row>
    <row r="222" spans="1:12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03"/>
      <c r="L222" s="2"/>
    </row>
    <row r="223" spans="1:12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03"/>
      <c r="L223" s="2"/>
    </row>
    <row r="224" spans="1:12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03"/>
      <c r="L224" s="2"/>
    </row>
    <row r="225" spans="1:12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03"/>
      <c r="L225" s="2"/>
    </row>
    <row r="226" spans="1:12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03"/>
      <c r="L226" s="2"/>
    </row>
    <row r="227" spans="1:12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03"/>
      <c r="L227" s="2"/>
    </row>
    <row r="228" spans="1:12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03"/>
      <c r="L228" s="2"/>
    </row>
    <row r="229" spans="1:12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03"/>
      <c r="L229" s="2"/>
    </row>
    <row r="230" spans="1:12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03"/>
      <c r="L230" s="2"/>
    </row>
    <row r="231" spans="1:12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03"/>
      <c r="L231" s="2"/>
    </row>
    <row r="232" spans="1:12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03"/>
      <c r="L232" s="2"/>
    </row>
    <row r="233" spans="1:12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03"/>
      <c r="L233" s="2"/>
    </row>
    <row r="234" spans="1:12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03"/>
      <c r="L234" s="2"/>
    </row>
    <row r="235" spans="1:12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03"/>
      <c r="L235" s="2"/>
    </row>
    <row r="236" spans="1:12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03"/>
      <c r="L236" s="2"/>
    </row>
    <row r="237" spans="1:12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03"/>
      <c r="L237" s="2"/>
    </row>
    <row r="238" spans="1:12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03"/>
      <c r="L238" s="2"/>
    </row>
    <row r="239" spans="1:12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03"/>
      <c r="L239" s="2"/>
    </row>
    <row r="240" spans="1:12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03"/>
      <c r="L240" s="2"/>
    </row>
    <row r="241" spans="1:12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03"/>
      <c r="L241" s="2"/>
    </row>
    <row r="242" spans="1:12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03"/>
      <c r="L242" s="2"/>
    </row>
    <row r="243" spans="1:12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03"/>
      <c r="L243" s="2"/>
    </row>
    <row r="244" spans="1:12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03"/>
      <c r="L244" s="2"/>
    </row>
    <row r="245" spans="1:12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03"/>
      <c r="L245" s="2"/>
    </row>
    <row r="246" spans="1:12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03"/>
      <c r="L246" s="2"/>
    </row>
    <row r="247" spans="1:12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03"/>
      <c r="L247" s="2"/>
    </row>
    <row r="248" spans="1:12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03"/>
      <c r="L248" s="2"/>
    </row>
    <row r="249" spans="1:12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03"/>
      <c r="L249" s="2"/>
    </row>
    <row r="250" spans="1:12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03"/>
      <c r="L250" s="2"/>
    </row>
    <row r="251" spans="1:12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03"/>
      <c r="L251" s="2"/>
    </row>
    <row r="252" spans="1:12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03"/>
      <c r="L252" s="2"/>
    </row>
    <row r="253" spans="1:12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03"/>
      <c r="L253" s="2"/>
    </row>
    <row r="254" spans="1:12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03"/>
      <c r="L254" s="2"/>
    </row>
    <row r="255" spans="1:12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03"/>
      <c r="L255" s="2"/>
    </row>
    <row r="256" spans="1:12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03"/>
      <c r="L256" s="2"/>
    </row>
    <row r="257" spans="1:12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03"/>
      <c r="L257" s="2"/>
    </row>
    <row r="258" spans="1:12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03"/>
      <c r="L258" s="2"/>
    </row>
    <row r="259" spans="1:12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03"/>
      <c r="L259" s="2"/>
    </row>
    <row r="260" spans="1:12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03"/>
      <c r="L260" s="2"/>
    </row>
    <row r="261" spans="1:12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03"/>
      <c r="L261" s="2"/>
    </row>
    <row r="262" spans="1:12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03"/>
      <c r="L262" s="2"/>
    </row>
    <row r="263" spans="1:12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03"/>
      <c r="L263" s="2"/>
    </row>
    <row r="264" spans="1:12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03"/>
      <c r="L264" s="2"/>
    </row>
    <row r="265" spans="1:12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03"/>
      <c r="L265" s="2"/>
    </row>
    <row r="266" spans="1:12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03"/>
      <c r="L266" s="2"/>
    </row>
    <row r="267" spans="1:12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03"/>
      <c r="L267" s="2"/>
    </row>
    <row r="268" spans="1:12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03"/>
      <c r="L268" s="2"/>
    </row>
    <row r="269" spans="1:12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03"/>
      <c r="L269" s="2"/>
    </row>
    <row r="270" spans="1:12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03"/>
      <c r="L270" s="2"/>
    </row>
    <row r="271" spans="1:12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03"/>
      <c r="L271" s="2"/>
    </row>
    <row r="272" spans="1:12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03"/>
      <c r="L272" s="2"/>
    </row>
    <row r="273" spans="1:12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03"/>
      <c r="L273" s="2"/>
    </row>
    <row r="274" spans="1:12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03"/>
      <c r="L274" s="2"/>
    </row>
    <row r="275" spans="1:12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03"/>
      <c r="L275" s="2"/>
    </row>
    <row r="276" spans="1:12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03"/>
      <c r="L276" s="2"/>
    </row>
    <row r="277" spans="1:12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03"/>
      <c r="L277" s="2"/>
    </row>
    <row r="278" spans="1:12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03"/>
      <c r="L278" s="2"/>
    </row>
    <row r="279" spans="1:12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03"/>
      <c r="L279" s="2"/>
    </row>
    <row r="280" spans="1:12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03"/>
      <c r="L280" s="2"/>
    </row>
    <row r="281" spans="1:12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03"/>
      <c r="L281" s="2"/>
    </row>
    <row r="282" spans="1:12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03"/>
      <c r="L282" s="2"/>
    </row>
    <row r="283" spans="1:12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03"/>
      <c r="L283" s="2"/>
    </row>
    <row r="284" spans="1:12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03"/>
      <c r="L284" s="2"/>
    </row>
    <row r="285" spans="1:12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03"/>
      <c r="L285" s="2"/>
    </row>
    <row r="286" spans="1:12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03"/>
      <c r="L286" s="2"/>
    </row>
    <row r="287" spans="1:12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03"/>
      <c r="L287" s="2"/>
    </row>
    <row r="288" spans="1:12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03"/>
      <c r="L288" s="2"/>
    </row>
    <row r="289" spans="1:12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03"/>
      <c r="L289" s="2"/>
    </row>
    <row r="290" spans="1:12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03"/>
      <c r="L290" s="2"/>
    </row>
    <row r="291" spans="1:12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03"/>
      <c r="L291" s="2"/>
    </row>
    <row r="292" spans="1:12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03"/>
      <c r="L292" s="2"/>
    </row>
    <row r="293" spans="1:12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03"/>
      <c r="L293" s="2"/>
    </row>
    <row r="294" spans="1:12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03"/>
      <c r="L294" s="2"/>
    </row>
    <row r="295" spans="1:12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03"/>
      <c r="L295" s="2"/>
    </row>
    <row r="296" spans="1:12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03"/>
      <c r="L296" s="2"/>
    </row>
    <row r="297" spans="1:12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03"/>
      <c r="L297" s="2"/>
    </row>
    <row r="298" spans="1:12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03"/>
      <c r="L298" s="2"/>
    </row>
    <row r="299" spans="1:12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03"/>
      <c r="L299" s="2"/>
    </row>
    <row r="300" spans="1:12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03"/>
      <c r="L300" s="2"/>
    </row>
    <row r="301" spans="1:12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03"/>
      <c r="L301" s="2"/>
    </row>
    <row r="302" spans="1:12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03"/>
      <c r="L302" s="2"/>
    </row>
    <row r="303" spans="1:12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03"/>
      <c r="L303" s="2"/>
    </row>
    <row r="304" spans="1:12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03"/>
      <c r="L304" s="2"/>
    </row>
    <row r="305" spans="1:12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03"/>
      <c r="L305" s="2"/>
    </row>
    <row r="306" spans="1:12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03"/>
      <c r="L306" s="2"/>
    </row>
    <row r="307" spans="1:12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03"/>
      <c r="L307" s="2"/>
    </row>
    <row r="308" spans="1:12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03"/>
      <c r="L308" s="2"/>
    </row>
    <row r="309" spans="1:12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03"/>
      <c r="L309" s="2"/>
    </row>
    <row r="310" spans="1:12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03"/>
      <c r="L310" s="2"/>
    </row>
    <row r="311" spans="1:12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03"/>
      <c r="L311" s="2"/>
    </row>
    <row r="312" spans="1:12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03"/>
      <c r="L312" s="2"/>
    </row>
    <row r="313" spans="1:12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03"/>
      <c r="L313" s="2"/>
    </row>
    <row r="314" spans="1:12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03"/>
      <c r="L314" s="2"/>
    </row>
    <row r="315" spans="1:12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03"/>
      <c r="L315" s="2"/>
    </row>
    <row r="316" spans="1:12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03"/>
      <c r="L316" s="2"/>
    </row>
    <row r="317" spans="1:12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03"/>
      <c r="L317" s="2"/>
    </row>
    <row r="318" spans="1:12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03"/>
      <c r="L318" s="2"/>
    </row>
    <row r="319" spans="1:12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03"/>
      <c r="L319" s="2"/>
    </row>
    <row r="320" spans="1:12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03"/>
      <c r="L320" s="2"/>
    </row>
    <row r="321" spans="1:12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03"/>
      <c r="L321" s="2"/>
    </row>
    <row r="322" spans="1:12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03"/>
      <c r="L322" s="2"/>
    </row>
    <row r="323" spans="1:12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03"/>
      <c r="L323" s="2"/>
    </row>
    <row r="324" spans="1:12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03"/>
      <c r="L324" s="2"/>
    </row>
    <row r="325" spans="1:12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03"/>
      <c r="L325" s="2"/>
    </row>
    <row r="326" spans="1:12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03"/>
      <c r="L326" s="2"/>
    </row>
    <row r="327" spans="1:12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03"/>
      <c r="L327" s="2"/>
    </row>
    <row r="328" spans="1:12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03"/>
      <c r="L328" s="2"/>
    </row>
    <row r="329" spans="1:12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03"/>
      <c r="L329" s="2"/>
    </row>
    <row r="330" spans="1:12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03"/>
      <c r="L330" s="2"/>
    </row>
    <row r="331" spans="1:12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03"/>
      <c r="L331" s="2"/>
    </row>
    <row r="332" spans="1:12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03"/>
      <c r="L332" s="2"/>
    </row>
    <row r="333" spans="1:12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03"/>
      <c r="L333" s="2"/>
    </row>
    <row r="334" spans="1:12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03"/>
      <c r="L334" s="2"/>
    </row>
    <row r="335" spans="1:12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03"/>
      <c r="L335" s="2"/>
    </row>
    <row r="336" spans="1:12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03"/>
      <c r="L336" s="2"/>
    </row>
    <row r="337" spans="1:12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03"/>
      <c r="L337" s="2"/>
    </row>
    <row r="338" spans="1:12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03"/>
      <c r="L338" s="2"/>
    </row>
    <row r="339" spans="1:12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03"/>
      <c r="L339" s="2"/>
    </row>
    <row r="340" spans="1:12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03"/>
      <c r="L340" s="2"/>
    </row>
    <row r="341" spans="1:12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03"/>
      <c r="L341" s="2"/>
    </row>
    <row r="342" spans="1:12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03"/>
      <c r="L342" s="2"/>
    </row>
    <row r="343" spans="1:12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03"/>
      <c r="L343" s="2"/>
    </row>
    <row r="344" spans="1:12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03"/>
      <c r="L344" s="2"/>
    </row>
    <row r="345" spans="1:12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03"/>
      <c r="L345" s="2"/>
    </row>
    <row r="346" spans="1:12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03"/>
      <c r="L346" s="2"/>
    </row>
    <row r="347" spans="1:12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03"/>
      <c r="L347" s="2"/>
    </row>
    <row r="348" spans="1:12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03"/>
      <c r="L348" s="2"/>
    </row>
    <row r="349" spans="1:12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03"/>
      <c r="L349" s="2"/>
    </row>
    <row r="350" spans="1:12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03"/>
      <c r="L350" s="2"/>
    </row>
    <row r="351" spans="1:12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03"/>
      <c r="L351" s="2"/>
    </row>
    <row r="352" spans="1:12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03"/>
      <c r="L352" s="2"/>
    </row>
    <row r="353" spans="1:12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03"/>
      <c r="L353" s="2"/>
    </row>
    <row r="354" spans="1:12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03"/>
      <c r="L354" s="2"/>
    </row>
    <row r="355" spans="1:12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103"/>
      <c r="L355" s="2"/>
    </row>
    <row r="356" spans="1:12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103"/>
      <c r="L356" s="2"/>
    </row>
    <row r="357" spans="1:12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103"/>
      <c r="L357" s="2"/>
    </row>
    <row r="358" spans="1:12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103"/>
      <c r="L358" s="2"/>
    </row>
    <row r="359" spans="1:12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103"/>
      <c r="L359" s="2"/>
    </row>
    <row r="360" spans="1:12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103"/>
      <c r="L360" s="2"/>
    </row>
    <row r="361" spans="1:12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103"/>
      <c r="L361" s="2"/>
    </row>
    <row r="362" spans="1:12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103"/>
      <c r="L362" s="2"/>
    </row>
    <row r="363" spans="1:12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103"/>
      <c r="L363" s="2"/>
    </row>
    <row r="364" spans="1:12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103"/>
      <c r="L364" s="2"/>
    </row>
    <row r="365" spans="1:12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103"/>
      <c r="L365" s="2"/>
    </row>
    <row r="366" spans="1:12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103"/>
      <c r="L366" s="2"/>
    </row>
    <row r="367" spans="1:12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103"/>
      <c r="L367" s="2"/>
    </row>
    <row r="368" spans="1:12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103"/>
      <c r="L368" s="2"/>
    </row>
    <row r="369" spans="1:12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103"/>
      <c r="L369" s="2"/>
    </row>
    <row r="370" spans="1:12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103"/>
      <c r="L370" s="2"/>
    </row>
    <row r="371" spans="1:12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103"/>
      <c r="L371" s="2"/>
    </row>
    <row r="372" spans="1:12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103"/>
      <c r="L372" s="2"/>
    </row>
    <row r="373" spans="1:12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103"/>
      <c r="L373" s="2"/>
    </row>
    <row r="374" spans="1:12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103"/>
      <c r="L374" s="2"/>
    </row>
    <row r="375" spans="1:12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103"/>
      <c r="L375" s="2"/>
    </row>
    <row r="376" spans="1:12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103"/>
      <c r="L376" s="2"/>
    </row>
    <row r="377" spans="1:12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103"/>
      <c r="L377" s="2"/>
    </row>
    <row r="378" spans="1:12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103"/>
      <c r="L378" s="2"/>
    </row>
    <row r="379" spans="1:12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103"/>
      <c r="L379" s="2"/>
    </row>
    <row r="380" spans="1:12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103"/>
      <c r="L380" s="2"/>
    </row>
    <row r="381" spans="1:12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103"/>
      <c r="L381" s="2"/>
    </row>
    <row r="382" spans="1:12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103"/>
      <c r="L382" s="2"/>
    </row>
    <row r="383" spans="1:12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103"/>
      <c r="L383" s="2"/>
    </row>
    <row r="384" spans="1:12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103"/>
      <c r="L384" s="2"/>
    </row>
    <row r="385" spans="1:12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103"/>
      <c r="L385" s="2"/>
    </row>
    <row r="386" spans="1:12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103"/>
      <c r="L386" s="2"/>
    </row>
    <row r="387" spans="1:12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103"/>
      <c r="L387" s="2"/>
    </row>
    <row r="388" spans="1:12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103"/>
      <c r="L388" s="2"/>
    </row>
    <row r="389" spans="1:12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103"/>
      <c r="L389" s="2"/>
    </row>
    <row r="390" spans="1:12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103"/>
      <c r="L390" s="2"/>
    </row>
    <row r="391" spans="1:12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103"/>
      <c r="L391" s="2"/>
    </row>
    <row r="392" spans="1:12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103"/>
      <c r="L392" s="2"/>
    </row>
    <row r="393" spans="1:12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103"/>
      <c r="L393" s="2"/>
    </row>
    <row r="394" spans="1:12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103"/>
      <c r="L394" s="2"/>
    </row>
    <row r="395" spans="1:12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103"/>
      <c r="L395" s="2"/>
    </row>
    <row r="396" spans="1:12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103"/>
      <c r="L396" s="2"/>
    </row>
    <row r="397" spans="1:12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103"/>
      <c r="L397" s="2"/>
    </row>
    <row r="398" spans="1:12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103"/>
      <c r="L398" s="2"/>
    </row>
    <row r="399" spans="1:12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103"/>
      <c r="L399" s="2"/>
    </row>
    <row r="400" spans="1:12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103"/>
      <c r="L400" s="2"/>
    </row>
    <row r="401" spans="1:12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103"/>
      <c r="L401" s="2"/>
    </row>
    <row r="402" spans="1:12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103"/>
      <c r="L402" s="2"/>
    </row>
    <row r="403" spans="1:12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103"/>
      <c r="L403" s="2"/>
    </row>
    <row r="404" spans="1:12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103"/>
      <c r="L404" s="2"/>
    </row>
    <row r="405" spans="1:12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103"/>
      <c r="L405" s="2"/>
    </row>
    <row r="406" spans="1:12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103"/>
      <c r="L406" s="2"/>
    </row>
    <row r="407" spans="1:12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103"/>
      <c r="L407" s="2"/>
    </row>
    <row r="408" spans="1:12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103"/>
      <c r="L408" s="2"/>
    </row>
    <row r="409" spans="1:12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103"/>
      <c r="L409" s="2"/>
    </row>
    <row r="410" spans="1:12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103"/>
      <c r="L410" s="2"/>
    </row>
    <row r="411" spans="1:12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103"/>
      <c r="L411" s="2"/>
    </row>
    <row r="412" spans="1:12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103"/>
      <c r="L412" s="2"/>
    </row>
    <row r="413" spans="1:12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103"/>
      <c r="L413" s="2"/>
    </row>
    <row r="414" spans="1:12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103"/>
      <c r="L414" s="2"/>
    </row>
    <row r="415" spans="1:12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103"/>
      <c r="L415" s="2"/>
    </row>
    <row r="416" spans="1:12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103"/>
      <c r="L416" s="2"/>
    </row>
    <row r="417" spans="1:12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103"/>
      <c r="L417" s="2"/>
    </row>
    <row r="418" spans="1:12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103"/>
      <c r="L418" s="2"/>
    </row>
    <row r="419" spans="1:12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103"/>
      <c r="L419" s="2"/>
    </row>
    <row r="420" spans="1:12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103"/>
      <c r="L420" s="2"/>
    </row>
    <row r="421" spans="1:12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103"/>
      <c r="L421" s="2"/>
    </row>
    <row r="422" spans="1:12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103"/>
      <c r="L422" s="2"/>
    </row>
    <row r="423" spans="1:12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103"/>
      <c r="L423" s="2"/>
    </row>
    <row r="424" spans="1:12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103"/>
      <c r="L424" s="2"/>
    </row>
    <row r="425" spans="1:12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103"/>
      <c r="L425" s="2"/>
    </row>
    <row r="426" spans="1:12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103"/>
      <c r="L426" s="2"/>
    </row>
    <row r="427" spans="1:12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103"/>
      <c r="L427" s="2"/>
    </row>
    <row r="428" spans="1:12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103"/>
      <c r="L428" s="2"/>
    </row>
    <row r="429" spans="1:12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103"/>
      <c r="L429" s="2"/>
    </row>
    <row r="430" spans="1:12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103"/>
      <c r="L430" s="2"/>
    </row>
    <row r="431" spans="1:12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103"/>
      <c r="L431" s="2"/>
    </row>
    <row r="432" spans="1:12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103"/>
      <c r="L432" s="2"/>
    </row>
    <row r="433" spans="1:12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103"/>
      <c r="L433" s="2"/>
    </row>
    <row r="434" spans="1:12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103"/>
      <c r="L434" s="2"/>
    </row>
    <row r="435" spans="1:12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103"/>
      <c r="L435" s="2"/>
    </row>
    <row r="436" spans="1:12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103"/>
      <c r="L436" s="2"/>
    </row>
    <row r="437" spans="1:12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103"/>
      <c r="L437" s="2"/>
    </row>
    <row r="438" spans="1:12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103"/>
      <c r="L438" s="2"/>
    </row>
    <row r="439" spans="1:12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103"/>
      <c r="L439" s="2"/>
    </row>
    <row r="440" spans="1:12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103"/>
      <c r="L440" s="2"/>
    </row>
    <row r="441" spans="1:12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103"/>
      <c r="L441" s="2"/>
    </row>
    <row r="442" spans="1:12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103"/>
      <c r="L442" s="2"/>
    </row>
    <row r="443" spans="1:12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103"/>
      <c r="L443" s="2"/>
    </row>
    <row r="444" spans="1:12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103"/>
      <c r="L444" s="2"/>
    </row>
    <row r="445" spans="1:12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103"/>
      <c r="L445" s="2"/>
    </row>
    <row r="446" spans="1:12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103"/>
      <c r="L446" s="2"/>
    </row>
    <row r="447" spans="1:12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103"/>
      <c r="L447" s="2"/>
    </row>
    <row r="448" spans="1:12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103"/>
      <c r="L448" s="2"/>
    </row>
    <row r="449" spans="1:12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103"/>
      <c r="L449" s="2"/>
    </row>
    <row r="450" spans="1:12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103"/>
      <c r="L450" s="2"/>
    </row>
    <row r="451" spans="1:12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103"/>
      <c r="L451" s="2"/>
    </row>
    <row r="452" spans="1:12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103"/>
      <c r="L452" s="2"/>
    </row>
    <row r="453" spans="1:12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103"/>
      <c r="L453" s="2"/>
    </row>
    <row r="454" spans="1:12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103"/>
      <c r="L454" s="2"/>
    </row>
    <row r="455" spans="1:12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103"/>
      <c r="L455" s="2"/>
    </row>
    <row r="456" spans="1:12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103"/>
      <c r="L456" s="2"/>
    </row>
    <row r="457" spans="1:12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103"/>
      <c r="L457" s="2"/>
    </row>
    <row r="458" spans="1:12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103"/>
      <c r="L458" s="2"/>
    </row>
    <row r="459" spans="1:12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103"/>
      <c r="L459" s="2"/>
    </row>
    <row r="460" spans="1:12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103"/>
      <c r="L460" s="2"/>
    </row>
    <row r="461" spans="1:12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103"/>
      <c r="L461" s="2"/>
    </row>
    <row r="462" spans="1:12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103"/>
      <c r="L462" s="2"/>
    </row>
    <row r="463" spans="1:12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103"/>
      <c r="L463" s="2"/>
    </row>
    <row r="464" spans="1:12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103"/>
      <c r="L464" s="2"/>
    </row>
    <row r="465" spans="1:12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103"/>
      <c r="L465" s="2"/>
    </row>
    <row r="466" spans="1:12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103"/>
      <c r="L466" s="2"/>
    </row>
    <row r="467" spans="1:12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103"/>
      <c r="L467" s="2"/>
    </row>
    <row r="468" spans="1:12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103"/>
      <c r="L468" s="2"/>
    </row>
    <row r="469" spans="1:12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103"/>
      <c r="L469" s="2"/>
    </row>
    <row r="470" spans="1:12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103"/>
      <c r="L470" s="2"/>
    </row>
    <row r="471" spans="1:12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103"/>
      <c r="L471" s="2"/>
    </row>
    <row r="472" spans="1:12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103"/>
      <c r="L472" s="2"/>
    </row>
    <row r="473" spans="1:12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103"/>
      <c r="L473" s="2"/>
    </row>
    <row r="474" spans="1:12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103"/>
      <c r="L474" s="2"/>
    </row>
    <row r="475" spans="1:12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103"/>
      <c r="L475" s="2"/>
    </row>
    <row r="476" spans="1:12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103"/>
      <c r="L476" s="2"/>
    </row>
    <row r="477" spans="1:12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103"/>
      <c r="L477" s="2"/>
    </row>
    <row r="478" spans="1:12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103"/>
      <c r="L478" s="2"/>
    </row>
    <row r="479" spans="1:12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103"/>
      <c r="L479" s="2"/>
    </row>
    <row r="480" spans="1:12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103"/>
      <c r="L480" s="2"/>
    </row>
    <row r="481" spans="1:12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103"/>
      <c r="L481" s="2"/>
    </row>
    <row r="482" spans="1:12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103"/>
      <c r="L482" s="2"/>
    </row>
    <row r="483" spans="1:12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103"/>
      <c r="L483" s="2"/>
    </row>
    <row r="484" spans="1:12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103"/>
      <c r="L484" s="2"/>
    </row>
    <row r="485" spans="1:12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103"/>
      <c r="L485" s="2"/>
    </row>
    <row r="486" spans="1:12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103"/>
      <c r="L486" s="2"/>
    </row>
    <row r="487" spans="1:12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103"/>
      <c r="L487" s="2"/>
    </row>
    <row r="488" spans="1:12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103"/>
      <c r="L488" s="2"/>
    </row>
    <row r="489" spans="1:12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103"/>
      <c r="L489" s="2"/>
    </row>
    <row r="490" spans="1:12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103"/>
      <c r="L490" s="2"/>
    </row>
    <row r="491" spans="1:12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103"/>
      <c r="L491" s="2"/>
    </row>
    <row r="492" spans="1:12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103"/>
      <c r="L492" s="2"/>
    </row>
    <row r="493" spans="1:12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103"/>
      <c r="L493" s="2"/>
    </row>
    <row r="494" spans="1:12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103"/>
      <c r="L494" s="2"/>
    </row>
    <row r="495" spans="1:12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103"/>
      <c r="L495" s="2"/>
    </row>
    <row r="496" spans="1:12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103"/>
      <c r="L496" s="2"/>
    </row>
    <row r="497" spans="1:12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103"/>
      <c r="L497" s="2"/>
    </row>
    <row r="498" spans="1:12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103"/>
      <c r="L498" s="2"/>
    </row>
    <row r="499" spans="1:12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103"/>
      <c r="L499" s="2"/>
    </row>
    <row r="500" spans="1:12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103"/>
      <c r="L500" s="2"/>
    </row>
    <row r="501" spans="1:12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103"/>
      <c r="L501" s="2"/>
    </row>
    <row r="502" spans="1:12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103"/>
      <c r="L502" s="2"/>
    </row>
    <row r="503" spans="1:12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103"/>
      <c r="L503" s="2"/>
    </row>
    <row r="504" spans="1:12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103"/>
      <c r="L504" s="2"/>
    </row>
    <row r="505" spans="1:12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103"/>
      <c r="L505" s="2"/>
    </row>
    <row r="506" spans="1:12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103"/>
      <c r="L506" s="2"/>
    </row>
    <row r="507" spans="1:12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103"/>
      <c r="L507" s="2"/>
    </row>
    <row r="508" spans="1:12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103"/>
      <c r="L508" s="2"/>
    </row>
    <row r="509" spans="1:12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103"/>
      <c r="L509" s="2"/>
    </row>
    <row r="510" spans="1:12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103"/>
      <c r="L510" s="2"/>
    </row>
    <row r="511" spans="1:12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103"/>
      <c r="L511" s="2"/>
    </row>
    <row r="512" spans="1:12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103"/>
      <c r="L512" s="2"/>
    </row>
    <row r="513" spans="1:12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103"/>
      <c r="L513" s="2"/>
    </row>
    <row r="514" spans="1:12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103"/>
      <c r="L514" s="2"/>
    </row>
    <row r="515" spans="1:12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103"/>
      <c r="L515" s="2"/>
    </row>
    <row r="516" spans="1:12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103"/>
      <c r="L516" s="2"/>
    </row>
    <row r="517" spans="1:12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103"/>
      <c r="L517" s="2"/>
    </row>
    <row r="518" spans="1:12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103"/>
      <c r="L518" s="2"/>
    </row>
    <row r="519" spans="1:12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103"/>
      <c r="L519" s="2"/>
    </row>
    <row r="520" spans="1:12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103"/>
      <c r="L520" s="2"/>
    </row>
    <row r="521" spans="1:12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103"/>
      <c r="L521" s="2"/>
    </row>
    <row r="522" spans="1:12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103"/>
      <c r="L522" s="2"/>
    </row>
    <row r="523" spans="1:12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103"/>
      <c r="L523" s="2"/>
    </row>
    <row r="524" spans="1:12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103"/>
      <c r="L524" s="2"/>
    </row>
    <row r="525" spans="1:12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103"/>
      <c r="L525" s="2"/>
    </row>
    <row r="526" spans="1:12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103"/>
      <c r="L526" s="2"/>
    </row>
    <row r="527" spans="1:12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103"/>
      <c r="L527" s="2"/>
    </row>
    <row r="528" spans="1:12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103"/>
      <c r="L528" s="2"/>
    </row>
    <row r="529" spans="1:12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103"/>
      <c r="L529" s="2"/>
    </row>
    <row r="530" spans="1:12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103"/>
      <c r="L530" s="2"/>
    </row>
    <row r="531" spans="1:12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103"/>
      <c r="L531" s="2"/>
    </row>
    <row r="532" spans="1:12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103"/>
      <c r="L532" s="2"/>
    </row>
    <row r="533" spans="1:12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103"/>
      <c r="L533" s="2"/>
    </row>
    <row r="534" spans="1:12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103"/>
      <c r="L534" s="2"/>
    </row>
    <row r="535" spans="1:12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103"/>
      <c r="L535" s="2"/>
    </row>
    <row r="536" spans="1:12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103"/>
      <c r="L536" s="2"/>
    </row>
    <row r="537" spans="1:12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103"/>
      <c r="L537" s="2"/>
    </row>
    <row r="538" spans="1:12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103"/>
      <c r="L538" s="2"/>
    </row>
    <row r="539" spans="1:12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103"/>
      <c r="L539" s="2"/>
    </row>
    <row r="540" spans="1:12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103"/>
      <c r="L540" s="2"/>
    </row>
    <row r="541" spans="1:12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103"/>
      <c r="L541" s="2"/>
    </row>
    <row r="542" spans="1:12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103"/>
      <c r="L542" s="2"/>
    </row>
    <row r="543" spans="1:12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103"/>
      <c r="L543" s="2"/>
    </row>
    <row r="544" spans="1:12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103"/>
      <c r="L544" s="2"/>
    </row>
    <row r="545" spans="1:12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103"/>
      <c r="L545" s="2"/>
    </row>
    <row r="546" spans="1:12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103"/>
      <c r="L546" s="2"/>
    </row>
    <row r="547" spans="1:12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103"/>
      <c r="L547" s="2"/>
    </row>
    <row r="548" spans="1:12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103"/>
      <c r="L548" s="2"/>
    </row>
    <row r="549" spans="1:12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103"/>
      <c r="L549" s="2"/>
    </row>
    <row r="550" spans="1:12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103"/>
      <c r="L550" s="2"/>
    </row>
    <row r="551" spans="1:12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103"/>
      <c r="L551" s="2"/>
    </row>
    <row r="552" spans="1:12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103"/>
      <c r="L552" s="2"/>
    </row>
    <row r="553" spans="1:12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103"/>
      <c r="L553" s="2"/>
    </row>
    <row r="554" spans="1:12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103"/>
      <c r="L554" s="2"/>
    </row>
    <row r="555" spans="1:12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103"/>
      <c r="L555" s="2"/>
    </row>
    <row r="556" spans="1:12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103"/>
      <c r="L556" s="2"/>
    </row>
  </sheetData>
  <mergeCells count="4">
    <mergeCell ref="C44:E44"/>
    <mergeCell ref="C45:E45"/>
    <mergeCell ref="C46:E46"/>
    <mergeCell ref="C47:E47"/>
  </mergeCells>
  <phoneticPr fontId="0" type="noConversion"/>
  <pageMargins left="0.25" right="0.25" top="0" bottom="0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 Worksheet - v 12202019</vt:lpstr>
      <vt:lpstr>Year 4</vt:lpstr>
      <vt:lpstr>Year 5</vt:lpstr>
      <vt:lpstr>Cumulative</vt:lpstr>
      <vt:lpstr>'Budget Worksheet - v 12202019'!Print_Area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NSF Budget Form 1030</dc:title>
  <dc:subject>Budgets</dc:subject>
  <dc:creator>sicugllabb</dc:creator>
  <cp:keywords>Budget</cp:keywords>
  <dc:description>Created 5/30/96</dc:description>
  <cp:lastModifiedBy>Kathryn Wrench</cp:lastModifiedBy>
  <cp:revision/>
  <cp:lastPrinted>2019-12-20T15:37:40Z</cp:lastPrinted>
  <dcterms:created xsi:type="dcterms:W3CDTF">1997-05-22T21:44:43Z</dcterms:created>
  <dcterms:modified xsi:type="dcterms:W3CDTF">2019-12-20T21:58:46Z</dcterms:modified>
</cp:coreProperties>
</file>